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codeName="ThisWorkbook" defaultThemeVersion="124226"/>
  <mc:AlternateContent xmlns:mc="http://schemas.openxmlformats.org/markup-compatibility/2006">
    <mc:Choice Requires="x15">
      <x15ac:absPath xmlns:x15ac="http://schemas.microsoft.com/office/spreadsheetml/2010/11/ac" url="/Users/allturngroupinternational/Documents/"/>
    </mc:Choice>
  </mc:AlternateContent>
  <xr:revisionPtr revIDLastSave="0" documentId="8_{319BB002-B17A-F048-942C-B128B408501C}" xr6:coauthVersionLast="32" xr6:coauthVersionMax="32" xr10:uidLastSave="{00000000-0000-0000-0000-000000000000}"/>
  <bookViews>
    <workbookView xWindow="440" yWindow="220" windowWidth="33600" windowHeight="21000" activeTab="4" xr2:uid="{00000000-000D-0000-FFFF-FFFF00000000}"/>
  </bookViews>
  <sheets>
    <sheet name="Uitleg" sheetId="11" r:id="rId1"/>
    <sheet name="Parameters" sheetId="1" r:id="rId2"/>
    <sheet name="Hespul" sheetId="5" r:id="rId3"/>
    <sheet name="AankoopPrijs" sheetId="7" r:id="rId4"/>
    <sheet name="LeningBerekening" sheetId="2" r:id="rId5"/>
    <sheet name="Opbrengst" sheetId="4" r:id="rId6"/>
  </sheets>
  <calcPr calcId="162913"/>
</workbook>
</file>

<file path=xl/calcChain.xml><?xml version="1.0" encoding="utf-8"?>
<calcChain xmlns="http://schemas.openxmlformats.org/spreadsheetml/2006/main">
  <c r="D23" i="7" l="1"/>
  <c r="D22" i="7"/>
  <c r="D21" i="7"/>
  <c r="D20" i="7"/>
  <c r="D19" i="7"/>
  <c r="D18" i="7"/>
  <c r="D17" i="7"/>
  <c r="D16" i="7"/>
  <c r="D15" i="7"/>
  <c r="D14" i="7"/>
  <c r="D13" i="7"/>
  <c r="D12" i="7"/>
  <c r="D11" i="7"/>
  <c r="D10" i="7"/>
  <c r="D9" i="7"/>
  <c r="D8" i="7"/>
  <c r="C23" i="7"/>
  <c r="C22" i="7"/>
  <c r="C21" i="7"/>
  <c r="C20" i="7"/>
  <c r="C19" i="7"/>
  <c r="C18" i="7"/>
  <c r="C17" i="7"/>
  <c r="C16" i="7"/>
  <c r="C15" i="7"/>
  <c r="C14" i="7"/>
  <c r="C13" i="7"/>
  <c r="C12" i="7"/>
  <c r="C11" i="7"/>
  <c r="C10" i="7"/>
  <c r="C9" i="7"/>
  <c r="C8" i="7"/>
  <c r="J12" i="7"/>
  <c r="J11" i="7"/>
  <c r="J10" i="7"/>
  <c r="F2" i="2" s="1"/>
  <c r="E23" i="7"/>
  <c r="E22" i="7"/>
  <c r="E21" i="7"/>
  <c r="E20" i="7"/>
  <c r="E19" i="7"/>
  <c r="F19" i="7" s="1"/>
  <c r="J19" i="7" s="1"/>
  <c r="E18" i="7"/>
  <c r="F18" i="7" s="1"/>
  <c r="J18" i="7" s="1"/>
  <c r="E17" i="7"/>
  <c r="F17" i="7" s="1"/>
  <c r="J17" i="7" s="1"/>
  <c r="E16" i="7"/>
  <c r="F16" i="7" s="1"/>
  <c r="J16" i="7" s="1"/>
  <c r="E15" i="7"/>
  <c r="F15" i="7" s="1"/>
  <c r="J15" i="7" s="1"/>
  <c r="E14" i="7"/>
  <c r="F14" i="7" s="1"/>
  <c r="J14" i="7" s="1"/>
  <c r="E13" i="7"/>
  <c r="F13" i="7" s="1"/>
  <c r="J13" i="7" s="1"/>
  <c r="E12" i="7"/>
  <c r="F12" i="7" s="1"/>
  <c r="E11" i="7"/>
  <c r="F11" i="7" s="1"/>
  <c r="E10" i="7"/>
  <c r="F10" i="7" s="1"/>
  <c r="E9" i="7"/>
  <c r="F9" i="7" s="1"/>
  <c r="J9" i="7" s="1"/>
  <c r="E8" i="7"/>
  <c r="F8" i="7" s="1"/>
  <c r="F23" i="7"/>
  <c r="J23" i="7" s="1"/>
  <c r="F22" i="7"/>
  <c r="J22" i="7" s="1"/>
  <c r="F21" i="7"/>
  <c r="J21" i="7" s="1"/>
  <c r="F20" i="7"/>
  <c r="J20" i="7" s="1"/>
  <c r="F7" i="2"/>
  <c r="F5" i="2"/>
  <c r="F3" i="2"/>
  <c r="G13" i="4"/>
  <c r="M23" i="7"/>
  <c r="M22" i="7"/>
  <c r="M21" i="7"/>
  <c r="M20" i="7"/>
  <c r="M19" i="7"/>
  <c r="M18" i="7"/>
  <c r="M17" i="7"/>
  <c r="M16" i="7"/>
  <c r="M15" i="7"/>
  <c r="M14" i="7"/>
  <c r="M13" i="7"/>
  <c r="M12" i="7"/>
  <c r="M11" i="7"/>
  <c r="M10" i="7"/>
  <c r="M9" i="7"/>
  <c r="M8" i="7"/>
  <c r="G8" i="4" l="1"/>
  <c r="G6" i="4"/>
  <c r="G7" i="4" l="1"/>
  <c r="K23" i="7"/>
  <c r="K22" i="7"/>
  <c r="K21" i="7"/>
  <c r="K20" i="7"/>
  <c r="K19" i="7"/>
  <c r="K18" i="7"/>
  <c r="K17" i="7"/>
  <c r="K16" i="7"/>
  <c r="K15" i="7"/>
  <c r="K14" i="7"/>
  <c r="K13" i="7"/>
  <c r="K12" i="7"/>
  <c r="K11" i="7"/>
  <c r="K10" i="7"/>
  <c r="K9" i="7"/>
  <c r="I23" i="7"/>
  <c r="I22" i="7"/>
  <c r="I21" i="7"/>
  <c r="I20" i="7"/>
  <c r="I19" i="7"/>
  <c r="I18" i="7"/>
  <c r="I17" i="7"/>
  <c r="I16" i="7"/>
  <c r="I15" i="7"/>
  <c r="I14" i="7"/>
  <c r="I13" i="7"/>
  <c r="I12" i="7"/>
  <c r="I11" i="7"/>
  <c r="I10" i="7"/>
  <c r="I9" i="7"/>
  <c r="I8" i="7"/>
  <c r="J8" i="7" s="1"/>
  <c r="K8" i="7" s="1"/>
  <c r="G4" i="4" l="1"/>
  <c r="G5" i="4"/>
  <c r="G9" i="4"/>
  <c r="F11" i="2"/>
  <c r="H11" i="4"/>
  <c r="H10" i="4"/>
  <c r="AB34" i="5"/>
  <c r="AB33" i="5"/>
  <c r="AA35" i="5" l="1"/>
  <c r="G12" i="4"/>
  <c r="G14"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D17" i="4"/>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K3" i="2" l="1"/>
  <c r="L3" i="2" s="1"/>
  <c r="F17" i="4" l="1"/>
  <c r="F18" i="4"/>
  <c r="K18" i="4" s="1"/>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P21"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D2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J21" i="2"/>
  <c r="L21" i="2" s="1"/>
  <c r="M21" i="2" l="1"/>
  <c r="G17" i="4"/>
  <c r="G18" i="4" s="1"/>
  <c r="K17" i="4"/>
  <c r="P22" i="2"/>
  <c r="R22" i="2" s="1"/>
  <c r="S22" i="2" s="1"/>
  <c r="Q57" i="2"/>
  <c r="R21" i="2"/>
  <c r="S21" i="2" s="1"/>
  <c r="E81" i="2"/>
  <c r="D22" i="2"/>
  <c r="F22" i="2" s="1"/>
  <c r="G22" i="2" s="1"/>
  <c r="F21" i="2"/>
  <c r="G21" i="2" l="1"/>
  <c r="P23" i="2"/>
  <c r="R23" i="2" s="1"/>
  <c r="S23" i="2" s="1"/>
  <c r="F19" i="4"/>
  <c r="F20" i="4"/>
  <c r="K20" i="4" s="1"/>
  <c r="D23" i="2"/>
  <c r="F23" i="2" s="1"/>
  <c r="G23" i="2" s="1"/>
  <c r="D24" i="2" l="1"/>
  <c r="P24" i="2"/>
  <c r="R24" i="2" s="1"/>
  <c r="S24" i="2" s="1"/>
  <c r="G19" i="4"/>
  <c r="G20" i="4" s="1"/>
  <c r="K19" i="4"/>
  <c r="F21" i="4"/>
  <c r="K21" i="4" s="1"/>
  <c r="F24" i="2"/>
  <c r="G24" i="2" s="1"/>
  <c r="D25" i="2"/>
  <c r="P25" i="2" l="1"/>
  <c r="R25" i="2" s="1"/>
  <c r="S25" i="2" s="1"/>
  <c r="G21" i="4"/>
  <c r="F22" i="4"/>
  <c r="K22" i="4" s="1"/>
  <c r="P26" i="2"/>
  <c r="R26" i="2" s="1"/>
  <c r="S26" i="2" s="1"/>
  <c r="D26" i="2"/>
  <c r="F25" i="2"/>
  <c r="G25" i="2" s="1"/>
  <c r="G22" i="4" l="1"/>
  <c r="F23" i="4"/>
  <c r="K23" i="4" s="1"/>
  <c r="P27" i="2"/>
  <c r="R27" i="2" s="1"/>
  <c r="S27" i="2" s="1"/>
  <c r="F26" i="2"/>
  <c r="D27" i="2"/>
  <c r="G26" i="2" l="1"/>
  <c r="G23" i="4"/>
  <c r="F24" i="4"/>
  <c r="K24" i="4" s="1"/>
  <c r="P28" i="2"/>
  <c r="R28" i="2" s="1"/>
  <c r="S28" i="2" s="1"/>
  <c r="D28" i="2"/>
  <c r="F27" i="2"/>
  <c r="G27" i="2" s="1"/>
  <c r="G24" i="4" l="1"/>
  <c r="F25" i="4"/>
  <c r="K25" i="4" s="1"/>
  <c r="P29" i="2"/>
  <c r="R29" i="2" s="1"/>
  <c r="S29" i="2" s="1"/>
  <c r="F28" i="2"/>
  <c r="G28" i="2" s="1"/>
  <c r="D29" i="2"/>
  <c r="G25" i="4" l="1"/>
  <c r="F26" i="4"/>
  <c r="K26" i="4" s="1"/>
  <c r="P30" i="2"/>
  <c r="R30" i="2" s="1"/>
  <c r="S30" i="2" s="1"/>
  <c r="D30" i="2"/>
  <c r="F29" i="2"/>
  <c r="G29" i="2" s="1"/>
  <c r="G26" i="4" l="1"/>
  <c r="F27" i="4"/>
  <c r="K27" i="4" s="1"/>
  <c r="P31" i="2"/>
  <c r="R31" i="2" s="1"/>
  <c r="S31" i="2" s="1"/>
  <c r="F30" i="2"/>
  <c r="G30" i="2" s="1"/>
  <c r="D31" i="2"/>
  <c r="G27" i="4" l="1"/>
  <c r="F28" i="4"/>
  <c r="K28" i="4" s="1"/>
  <c r="P32" i="2"/>
  <c r="R32" i="2" s="1"/>
  <c r="S32" i="2" s="1"/>
  <c r="D32" i="2"/>
  <c r="F31" i="2"/>
  <c r="G31" i="2" s="1"/>
  <c r="G28" i="4" l="1"/>
  <c r="F29" i="4"/>
  <c r="K29" i="4" s="1"/>
  <c r="P33" i="2"/>
  <c r="R33" i="2" s="1"/>
  <c r="S33" i="2" s="1"/>
  <c r="F32" i="2"/>
  <c r="D33" i="2"/>
  <c r="G32" i="2" l="1"/>
  <c r="G29" i="4"/>
  <c r="F30" i="4"/>
  <c r="K30" i="4" s="1"/>
  <c r="P34" i="2"/>
  <c r="R34" i="2" s="1"/>
  <c r="S34" i="2" s="1"/>
  <c r="D34" i="2"/>
  <c r="F33" i="2"/>
  <c r="G33" i="2" l="1"/>
  <c r="G30" i="4"/>
  <c r="F31" i="4"/>
  <c r="K31" i="4" s="1"/>
  <c r="P35" i="2"/>
  <c r="R35" i="2" s="1"/>
  <c r="S35" i="2" s="1"/>
  <c r="D35" i="2"/>
  <c r="F34" i="2"/>
  <c r="G34" i="2" l="1"/>
  <c r="G31" i="4"/>
  <c r="F32" i="4"/>
  <c r="K32" i="4" s="1"/>
  <c r="P36" i="2"/>
  <c r="R36" i="2" s="1"/>
  <c r="S36" i="2" s="1"/>
  <c r="D36" i="2"/>
  <c r="F35" i="2"/>
  <c r="G35" i="2" l="1"/>
  <c r="G32" i="4"/>
  <c r="F33" i="4"/>
  <c r="K33" i="4" s="1"/>
  <c r="P37" i="2"/>
  <c r="R37" i="2" s="1"/>
  <c r="S37" i="2" s="1"/>
  <c r="D37" i="2"/>
  <c r="F36" i="2"/>
  <c r="G36" i="2" l="1"/>
  <c r="G33" i="4"/>
  <c r="F34" i="4"/>
  <c r="K34" i="4" s="1"/>
  <c r="P38" i="2"/>
  <c r="R38" i="2" s="1"/>
  <c r="S38" i="2" s="1"/>
  <c r="D38" i="2"/>
  <c r="F37" i="2"/>
  <c r="G37" i="2" l="1"/>
  <c r="G34" i="4"/>
  <c r="F35" i="4"/>
  <c r="K35" i="4" s="1"/>
  <c r="P39" i="2"/>
  <c r="R39" i="2" s="1"/>
  <c r="S39" i="2" s="1"/>
  <c r="F38" i="2"/>
  <c r="D39" i="2"/>
  <c r="G38" i="2" l="1"/>
  <c r="G35" i="4"/>
  <c r="F36" i="4"/>
  <c r="K36" i="4" s="1"/>
  <c r="P40" i="2"/>
  <c r="R40" i="2" s="1"/>
  <c r="S40" i="2" s="1"/>
  <c r="D40" i="2"/>
  <c r="F39" i="2"/>
  <c r="G39" i="2" l="1"/>
  <c r="G36" i="4"/>
  <c r="F37" i="4"/>
  <c r="K37" i="4" s="1"/>
  <c r="P41" i="2"/>
  <c r="R41" i="2" s="1"/>
  <c r="S41" i="2" s="1"/>
  <c r="D41" i="2"/>
  <c r="F40" i="2"/>
  <c r="G40" i="2" l="1"/>
  <c r="G37" i="4"/>
  <c r="F38" i="4"/>
  <c r="K38" i="4" s="1"/>
  <c r="P42" i="2"/>
  <c r="R42" i="2" s="1"/>
  <c r="S42" i="2" s="1"/>
  <c r="D42" i="2"/>
  <c r="F41" i="2"/>
  <c r="G41" i="2" l="1"/>
  <c r="G38" i="4"/>
  <c r="F39" i="4"/>
  <c r="K39" i="4" s="1"/>
  <c r="P43" i="2"/>
  <c r="R43" i="2" s="1"/>
  <c r="S43" i="2" s="1"/>
  <c r="D43" i="2"/>
  <c r="F42" i="2"/>
  <c r="G42" i="2" l="1"/>
  <c r="G39" i="4"/>
  <c r="F41" i="4"/>
  <c r="K41" i="4" s="1"/>
  <c r="F40" i="4"/>
  <c r="K40" i="4" s="1"/>
  <c r="P44" i="2"/>
  <c r="R44" i="2" s="1"/>
  <c r="S44" i="2" s="1"/>
  <c r="D44" i="2"/>
  <c r="F43" i="2"/>
  <c r="G43" i="2" l="1"/>
  <c r="G40" i="4"/>
  <c r="G41" i="4" s="1"/>
  <c r="P45" i="2"/>
  <c r="R45" i="2" s="1"/>
  <c r="S45" i="2" s="1"/>
  <c r="D45" i="2"/>
  <c r="F44" i="2"/>
  <c r="G44" i="2" l="1"/>
  <c r="P46" i="2"/>
  <c r="R46" i="2" s="1"/>
  <c r="S46" i="2" s="1"/>
  <c r="D46" i="2"/>
  <c r="F45" i="2"/>
  <c r="G45" i="2" l="1"/>
  <c r="P47" i="2"/>
  <c r="R47" i="2" s="1"/>
  <c r="S47" i="2" s="1"/>
  <c r="D47" i="2"/>
  <c r="F46" i="2"/>
  <c r="G46" i="2" l="1"/>
  <c r="P48" i="2"/>
  <c r="R48" i="2" s="1"/>
  <c r="S48" i="2" s="1"/>
  <c r="D48" i="2"/>
  <c r="F47" i="2"/>
  <c r="G47" i="2" l="1"/>
  <c r="P49" i="2"/>
  <c r="R49" i="2" s="1"/>
  <c r="S49" i="2" s="1"/>
  <c r="D49" i="2"/>
  <c r="F48" i="2"/>
  <c r="G48" i="2" l="1"/>
  <c r="P50" i="2"/>
  <c r="R50" i="2" s="1"/>
  <c r="S50" i="2" s="1"/>
  <c r="D50" i="2"/>
  <c r="F49" i="2"/>
  <c r="G49" i="2" l="1"/>
  <c r="P51" i="2"/>
  <c r="R51" i="2" s="1"/>
  <c r="S51" i="2" s="1"/>
  <c r="D51" i="2"/>
  <c r="F50" i="2"/>
  <c r="G50" i="2" l="1"/>
  <c r="P52" i="2"/>
  <c r="R52" i="2" s="1"/>
  <c r="S52" i="2" s="1"/>
  <c r="D52" i="2"/>
  <c r="F51" i="2"/>
  <c r="G51" i="2" l="1"/>
  <c r="P53" i="2"/>
  <c r="R53" i="2" s="1"/>
  <c r="S53" i="2" s="1"/>
  <c r="D53" i="2"/>
  <c r="F52" i="2"/>
  <c r="G52" i="2" l="1"/>
  <c r="P54" i="2"/>
  <c r="R54" i="2" s="1"/>
  <c r="S54" i="2" s="1"/>
  <c r="D54" i="2"/>
  <c r="F53" i="2"/>
  <c r="G53" i="2" l="1"/>
  <c r="P55" i="2"/>
  <c r="R55" i="2" s="1"/>
  <c r="S55" i="2" s="1"/>
  <c r="D55" i="2"/>
  <c r="F54" i="2"/>
  <c r="G54" i="2" l="1"/>
  <c r="P56" i="2"/>
  <c r="R56" i="2" s="1"/>
  <c r="S56" i="2" s="1"/>
  <c r="D56" i="2"/>
  <c r="F55" i="2"/>
  <c r="G55" i="2" l="1"/>
  <c r="D57" i="2"/>
  <c r="F56" i="2"/>
  <c r="G56" i="2" l="1"/>
  <c r="D58" i="2"/>
  <c r="F57" i="2"/>
  <c r="G57" i="2" l="1"/>
  <c r="D59" i="2"/>
  <c r="F58" i="2"/>
  <c r="G58" i="2" l="1"/>
  <c r="D60" i="2"/>
  <c r="F59" i="2"/>
  <c r="G59" i="2" l="1"/>
  <c r="D61" i="2"/>
  <c r="F60" i="2"/>
  <c r="G60" i="2" l="1"/>
  <c r="D62" i="2"/>
  <c r="F61" i="2"/>
  <c r="G61" i="2" l="1"/>
  <c r="D63" i="2"/>
  <c r="F62" i="2"/>
  <c r="G62" i="2" l="1"/>
  <c r="D64" i="2"/>
  <c r="F63" i="2"/>
  <c r="G63" i="2" l="1"/>
  <c r="D65" i="2"/>
  <c r="F64" i="2"/>
  <c r="G64" i="2" l="1"/>
  <c r="D66" i="2"/>
  <c r="F65" i="2"/>
  <c r="G65" i="2" l="1"/>
  <c r="D67" i="2"/>
  <c r="F66" i="2"/>
  <c r="G66" i="2" l="1"/>
  <c r="D68" i="2"/>
  <c r="F67" i="2"/>
  <c r="G67" i="2" l="1"/>
  <c r="R57" i="2"/>
  <c r="D69" i="2"/>
  <c r="F68" i="2"/>
  <c r="G68" i="2" l="1"/>
  <c r="S57" i="2"/>
  <c r="L76" i="2" s="1"/>
  <c r="L7" i="2" s="1"/>
  <c r="M7" i="2" s="1"/>
  <c r="D70" i="2"/>
  <c r="F69" i="2"/>
  <c r="G69" i="2" l="1"/>
  <c r="D71" i="2"/>
  <c r="F70" i="2"/>
  <c r="G70" i="2" l="1"/>
  <c r="D72" i="2"/>
  <c r="F71" i="2"/>
  <c r="G71" i="2" l="1"/>
  <c r="D73" i="2"/>
  <c r="F72" i="2"/>
  <c r="G72" i="2" l="1"/>
  <c r="D74" i="2"/>
  <c r="F73" i="2"/>
  <c r="G73" i="2" l="1"/>
  <c r="D75" i="2"/>
  <c r="F74" i="2"/>
  <c r="G74" i="2" l="1"/>
  <c r="D76" i="2"/>
  <c r="F75" i="2"/>
  <c r="G75" i="2" l="1"/>
  <c r="D77" i="2"/>
  <c r="F76" i="2"/>
  <c r="G76" i="2" l="1"/>
  <c r="D78" i="2"/>
  <c r="F77" i="2"/>
  <c r="G77" i="2" l="1"/>
  <c r="D79" i="2"/>
  <c r="F78" i="2"/>
  <c r="G78" i="2" l="1"/>
  <c r="D80" i="2"/>
  <c r="F80" i="2" s="1"/>
  <c r="G80" i="2" s="1"/>
  <c r="F79" i="2"/>
  <c r="G79" i="2" l="1"/>
  <c r="F81" i="2"/>
  <c r="G81" i="2" l="1"/>
  <c r="L74" i="2" s="1"/>
  <c r="L5" i="2" s="1"/>
  <c r="M5" i="2" s="1"/>
  <c r="F4" i="2"/>
  <c r="F6" i="2" l="1"/>
  <c r="J22" i="2"/>
  <c r="J23" i="2" s="1"/>
  <c r="L23" i="2" s="1"/>
  <c r="M23" i="2" s="1"/>
  <c r="L22" i="2" l="1"/>
  <c r="M22" i="2" s="1"/>
  <c r="J24" i="2"/>
  <c r="L24" i="2" s="1"/>
  <c r="M24" i="2" s="1"/>
  <c r="J25" i="2" l="1"/>
  <c r="J26" i="2" l="1"/>
  <c r="L26" i="2" s="1"/>
  <c r="M26" i="2" s="1"/>
  <c r="L25" i="2"/>
  <c r="M25" i="2" s="1"/>
  <c r="J27" i="2"/>
  <c r="L27" i="2" s="1"/>
  <c r="M27" i="2" s="1"/>
  <c r="J28" i="2" l="1"/>
  <c r="L28" i="2" s="1"/>
  <c r="M28" i="2" s="1"/>
  <c r="J29" i="2" l="1"/>
  <c r="L29" i="2" s="1"/>
  <c r="M29" i="2" s="1"/>
  <c r="J30" i="2" l="1"/>
  <c r="L30" i="2" s="1"/>
  <c r="M30" i="2" s="1"/>
  <c r="J31" i="2" l="1"/>
  <c r="L31" i="2" s="1"/>
  <c r="M31" i="2" s="1"/>
  <c r="J32" i="2" l="1"/>
  <c r="L32" i="2" s="1"/>
  <c r="M32" i="2" s="1"/>
  <c r="J33" i="2" l="1"/>
  <c r="L33" i="2" s="1"/>
  <c r="M33" i="2" s="1"/>
  <c r="J34" i="2" l="1"/>
  <c r="L34" i="2" s="1"/>
  <c r="M34" i="2" s="1"/>
  <c r="J35" i="2" l="1"/>
  <c r="L35" i="2" s="1"/>
  <c r="M35" i="2" s="1"/>
  <c r="J36" i="2" l="1"/>
  <c r="L36" i="2" s="1"/>
  <c r="M36" i="2" s="1"/>
  <c r="J37" i="2" l="1"/>
  <c r="L37" i="2" s="1"/>
  <c r="M37" i="2" s="1"/>
  <c r="J38" i="2" l="1"/>
  <c r="L38" i="2" s="1"/>
  <c r="M38" i="2" s="1"/>
  <c r="J39" i="2" l="1"/>
  <c r="L39" i="2" s="1"/>
  <c r="M39" i="2" s="1"/>
  <c r="J40" i="2" l="1"/>
  <c r="L40" i="2" s="1"/>
  <c r="M40" i="2" s="1"/>
  <c r="J41" i="2" l="1"/>
  <c r="L41" i="2" s="1"/>
  <c r="M41" i="2" s="1"/>
  <c r="J42" i="2" l="1"/>
  <c r="L42" i="2" s="1"/>
  <c r="M42" i="2" s="1"/>
  <c r="J43" i="2" l="1"/>
  <c r="L43" i="2" s="1"/>
  <c r="M43" i="2" s="1"/>
  <c r="J44" i="2" l="1"/>
  <c r="L44" i="2" s="1"/>
  <c r="M44" i="2" s="1"/>
  <c r="J45" i="2" l="1"/>
  <c r="L45" i="2" s="1"/>
  <c r="M45" i="2" s="1"/>
  <c r="J46" i="2" l="1"/>
  <c r="L46" i="2" s="1"/>
  <c r="M46" i="2" s="1"/>
  <c r="J47" i="2" l="1"/>
  <c r="L47" i="2" s="1"/>
  <c r="M47" i="2" s="1"/>
  <c r="J48" i="2" l="1"/>
  <c r="L48" i="2" s="1"/>
  <c r="M48" i="2" s="1"/>
  <c r="J49" i="2" l="1"/>
  <c r="L49" i="2" s="1"/>
  <c r="M49" i="2" s="1"/>
  <c r="J50" i="2" l="1"/>
  <c r="L50" i="2" s="1"/>
  <c r="M50" i="2" s="1"/>
  <c r="J51" i="2" l="1"/>
  <c r="L51" i="2" s="1"/>
  <c r="M51" i="2" s="1"/>
  <c r="J52" i="2" l="1"/>
  <c r="L52" i="2" s="1"/>
  <c r="M52" i="2" s="1"/>
  <c r="J53" i="2" l="1"/>
  <c r="L53" i="2" s="1"/>
  <c r="M53" i="2" s="1"/>
  <c r="J54" i="2" l="1"/>
  <c r="L54" i="2" s="1"/>
  <c r="M54" i="2" s="1"/>
  <c r="J55" i="2" l="1"/>
  <c r="L55" i="2" s="1"/>
  <c r="M55" i="2" s="1"/>
  <c r="J56" i="2" l="1"/>
  <c r="L56" i="2" s="1"/>
  <c r="M56" i="2" s="1"/>
  <c r="J57" i="2" l="1"/>
  <c r="L57" i="2" s="1"/>
  <c r="M57" i="2" s="1"/>
  <c r="J58" i="2" l="1"/>
  <c r="L58" i="2" s="1"/>
  <c r="M58" i="2" s="1"/>
  <c r="J59" i="2" l="1"/>
  <c r="L59" i="2" s="1"/>
  <c r="M59" i="2" s="1"/>
  <c r="J60" i="2" l="1"/>
  <c r="L60" i="2" s="1"/>
  <c r="M60" i="2" s="1"/>
  <c r="J61" i="2" l="1"/>
  <c r="L61" i="2" s="1"/>
  <c r="M61" i="2" s="1"/>
  <c r="J62" i="2" l="1"/>
  <c r="L62" i="2" s="1"/>
  <c r="M62" i="2" s="1"/>
  <c r="J63" i="2" l="1"/>
  <c r="L63" i="2" s="1"/>
  <c r="M63" i="2" s="1"/>
  <c r="J64" i="2" l="1"/>
  <c r="L64" i="2" s="1"/>
  <c r="M64" i="2" s="1"/>
  <c r="J65" i="2" l="1"/>
  <c r="L65" i="2" s="1"/>
  <c r="M65" i="2" s="1"/>
  <c r="J66" i="2" l="1"/>
  <c r="L66" i="2" s="1"/>
  <c r="M66" i="2" s="1"/>
  <c r="J67" i="2" l="1"/>
  <c r="L67" i="2" s="1"/>
  <c r="M67" i="2" s="1"/>
  <c r="J68" i="2" l="1"/>
  <c r="L68" i="2" s="1"/>
  <c r="M68" i="2" s="1"/>
  <c r="L69" i="2" l="1"/>
  <c r="K69" i="2"/>
  <c r="M69" i="2" l="1"/>
  <c r="L75" i="2" s="1"/>
  <c r="L6" i="2" s="1"/>
  <c r="M6" i="2" s="1"/>
</calcChain>
</file>

<file path=xl/sharedStrings.xml><?xml version="1.0" encoding="utf-8"?>
<sst xmlns="http://schemas.openxmlformats.org/spreadsheetml/2006/main" count="137" uniqueCount="113">
  <si>
    <t>Rente</t>
  </si>
  <si>
    <t>Parameters</t>
  </si>
  <si>
    <t>Bedrag lening</t>
  </si>
  <si>
    <t>Aantal Termijnen</t>
  </si>
  <si>
    <t>Rente Percentage</t>
  </si>
  <si>
    <t>Maand</t>
  </si>
  <si>
    <t>Datum Start jaar</t>
  </si>
  <si>
    <t>Aflossing</t>
  </si>
  <si>
    <t>Totaal Betaling</t>
  </si>
  <si>
    <t>Leenbedrag</t>
  </si>
  <si>
    <t>Totaal</t>
  </si>
  <si>
    <t>Lening met aflopende rente variable bedrag per maand</t>
  </si>
  <si>
    <t>Afsluitkosten</t>
  </si>
  <si>
    <t>Administratie Kosten</t>
  </si>
  <si>
    <t>Op basis van 60 Maanden</t>
  </si>
  <si>
    <t>Op basis van 48 Maanden</t>
  </si>
  <si>
    <t>Op basis van 36 Maanden</t>
  </si>
  <si>
    <t>60 Mnd</t>
  </si>
  <si>
    <t>48 Mnd</t>
  </si>
  <si>
    <t>36 Mnd</t>
  </si>
  <si>
    <t>Bij gelijk blijvende betaling per maand</t>
  </si>
  <si>
    <t>Kosten per Kwh</t>
  </si>
  <si>
    <t>Per jaar</t>
  </si>
  <si>
    <t>Per Maand</t>
  </si>
  <si>
    <t>gelijkblijvende betaling per maand</t>
  </si>
  <si>
    <t>Verschil</t>
  </si>
  <si>
    <t>Stroom Prijs</t>
  </si>
  <si>
    <t>Jaarlijkse Prijs verhoging</t>
  </si>
  <si>
    <t>Aantal panelen</t>
  </si>
  <si>
    <t>Jaar</t>
  </si>
  <si>
    <t>Jaarlijkse Opbrengst</t>
  </si>
  <si>
    <t>Tabel van Hespul</t>
  </si>
  <si>
    <t>OOST</t>
  </si>
  <si>
    <t>ZUID</t>
  </si>
  <si>
    <t>WEST</t>
  </si>
  <si>
    <t>Dakhelling</t>
  </si>
  <si>
    <t>Berekening</t>
  </si>
  <si>
    <t xml:space="preserve"> Totaal vermogen in WP X Instralings Factor X  Verliesfactor = Opbrengst</t>
  </si>
  <si>
    <t>Instralings factor = 0,90</t>
  </si>
  <si>
    <t>Voorbeeld</t>
  </si>
  <si>
    <t>14 Panelen X 250 Wp = 3500 kWh</t>
  </si>
  <si>
    <t xml:space="preserve"> </t>
  </si>
  <si>
    <t>Instralingsfactor: 0,90 x 3500 kWh = 3150 kWh</t>
  </si>
  <si>
    <t>Dakhelling 35 graden</t>
  </si>
  <si>
    <t>Orientatie = -15</t>
  </si>
  <si>
    <t>Tabel Matrix = 0,99 x 3150 kWh = 3118,50 kWh</t>
  </si>
  <si>
    <t>Kolom</t>
  </si>
  <si>
    <t>Orientatie Tabel</t>
  </si>
  <si>
    <t>Dak helling</t>
  </si>
  <si>
    <t>Orientatie</t>
  </si>
  <si>
    <t>Helling</t>
  </si>
  <si>
    <t>Waarde</t>
  </si>
  <si>
    <t>Rij</t>
  </si>
  <si>
    <t>kolom</t>
  </si>
  <si>
    <t>Voorbeeld berekening</t>
  </si>
  <si>
    <t>Calculatie</t>
  </si>
  <si>
    <t>Berekenings Parameters</t>
  </si>
  <si>
    <t>Opbrengst Berekening</t>
  </si>
  <si>
    <t>Opbrengst</t>
  </si>
  <si>
    <t>Jaarlijks verouderings verlies</t>
  </si>
  <si>
    <t>Jaarlijkse Prijsverhoging Stroom</t>
  </si>
  <si>
    <t>Maximale Opbrengst per Paneel (kWh)</t>
  </si>
  <si>
    <t>Minimale Opbrengst per Paneel (kWh)</t>
  </si>
  <si>
    <t>Orientatie Zon (Graden)</t>
  </si>
  <si>
    <t>Hellinghoek Dak (Graden)</t>
  </si>
  <si>
    <t>Instralingsfactor (%)</t>
  </si>
  <si>
    <t>Huidige Gebruik</t>
  </si>
  <si>
    <t>Maandelijkse Opbrengst</t>
  </si>
  <si>
    <t>Lening Aflossings schema</t>
  </si>
  <si>
    <t>paneel</t>
  </si>
  <si>
    <t>Opbrengst per Paneel (kWh)</t>
  </si>
  <si>
    <t>Aantal Panelen</t>
  </si>
  <si>
    <t>kWh WP</t>
  </si>
  <si>
    <t>Totaal Prijs</t>
  </si>
  <si>
    <t>Wp Prijs</t>
  </si>
  <si>
    <t>Totaal Montage</t>
  </si>
  <si>
    <t>Paneel kWh WP</t>
  </si>
  <si>
    <t>Prijzen gebaseerd prijs in tabblad Parameters</t>
  </si>
  <si>
    <t>Jaarlijks rendement verlies op paneel opbrengst</t>
  </si>
  <si>
    <t>Huidige stroom Prijs per kWh</t>
  </si>
  <si>
    <t>Wachtwoord Excel sheet en tabbladen</t>
  </si>
  <si>
    <t>Rentepercentage  op aflossing lening</t>
  </si>
  <si>
    <t>Maximale opbrengst per Paneel (nieuw)</t>
  </si>
  <si>
    <t>(Gegarandeerde) Minimale Opbrengts percentage</t>
  </si>
  <si>
    <t>Afsluitkosten Lening</t>
  </si>
  <si>
    <t>Eenmalig bij goedkeuring te betalen</t>
  </si>
  <si>
    <t>Administatiekosten afsluiten lening</t>
  </si>
  <si>
    <t>Startjaar van Lening</t>
  </si>
  <si>
    <t>Montage kosten</t>
  </si>
  <si>
    <t>Omvormer kosten</t>
  </si>
  <si>
    <t>De Kosten van een omvormer gaat per maximale belasting, per aantal panelen zijn er 1 of meerdere omvormers nodig, hou in de gaten dat het vaak goedkoper is om meerdere omvormers te gebruiken ipv 1 hele zware, laat u goed voorlichten</t>
  </si>
  <si>
    <t>deze tabel wordt gebruikt om de instraling van uw panelen te berekenen, hoe donkerde de getallen zijn afgebeeld des te eer zoninstraling zal er zijn, hier kunt u dus zien hoe uw huis ten op zichte van deze tabel is. Op internet kunt u aan de hand van bv Google Maps bepalen he uw huis ligt ten opzichte van deze tabel</t>
  </si>
  <si>
    <t>Prijs per paneel</t>
  </si>
  <si>
    <t>Totaal Prijs Panelen</t>
  </si>
  <si>
    <t>Prijs per Paneel (gemiddelde aankoop)</t>
  </si>
  <si>
    <t>Gegarandeerde Opbrengst in kWh</t>
  </si>
  <si>
    <t>kWh WP opgegeven verbruik</t>
  </si>
  <si>
    <t>Kostprijs Prijs Stroom (incl. jrl verhoging)</t>
  </si>
  <si>
    <t>Totale Opbrengst          (over x jaren)</t>
  </si>
  <si>
    <t>Parameters tabblad</t>
  </si>
  <si>
    <t>Hier kunt u alle variablen ingeven om te zorgen dat u een juiste berekening krijgt, de basis gegevens kunt u terugvinden op uw stroom afrekening overzicht, hier staat bv wat u per KwH betaald voor uw stroom. De prijzen van de panelen kunt u uiteraard opvragen via Internet bij de verschillende leveranciers. Hou wel in de gaten dat er in deze berekening geen BTW is meegenomen, u kunt dus incl. of excl. BTW ingeven, als u BTW gebruikt, hou er dan rekening mee dat u dit via een speciale regeling zou kunnen terugvragen</t>
  </si>
  <si>
    <t>tabel van Hespul</t>
  </si>
  <si>
    <t>De tabel van Hespul is een Wetenschappelijk onderbouwde berekening die bepaald hoeveel procent instraling u heeft t.o.v. de positie t.o.v. de zonnenstand. Bij de berekening wordt hier rekening mee gehouden. Een huis wat b.v. op het pal zuiden is gesitueerd heeft de maximale instraling, een huis dat op het noorden staat uiteraard de minste. Hou uiteraard ook rekening met e.v.t. slagschaduw van bomen of andere gebouwen. Uw installateur kan u daarover uiteraard meer vertellen</t>
  </si>
  <si>
    <t>Op de verschillend tabbladen zie u gekleurde velden, wat Grijs is kunt u veranderen, elke andere kleur is beveiligd om vergissingen te voorkomen. U kunt deze veranderen door de beveiliging uit te zetten, zie voor wachtwoord het tabblad parameters aan de bovenzijde staat wachtwoord vermeld.</t>
  </si>
  <si>
    <t>Aankoopprijs</t>
  </si>
  <si>
    <t xml:space="preserve">In dit tabblad kunt u de verschillende verabnderbare aankoop elementen van de installatie opgeven. De prijs van de panelen wordt uit het parameterblad gehaald. Prijzen van montage zijn uiteraard sterk afhankelijk van uw situatie en e.v.t. te gebruiken extra montage materialen. De prijs van een omvormer hangt sterk af van de benodigde vermogen. In geval van grotere opbrengsten zult u gebruik moeten maken van meerdere omvormers, ook is het soms handig om hier voor te kiezen om. verlies bij problemen bij een omvormer te voorkomen. Vraag hierover advies bij uw leverancier en bespreek tevens ook wat de prijsverschillen zijn tussen het gebruiken van 1 of meerdere omvormers </t>
  </si>
  <si>
    <t>Lening berekening</t>
  </si>
  <si>
    <t>In dit overzicht is er maar 1 element wat u kunt veranderen en dat is de door u benodigde opbrengst. Hou wel in de gaten dat elk paneel een bepaald verlies per jaar heeft, geen enkel paneel blijft ook nog na 10 jaar dezelfde opbrengst leveren. Ook hiet niet schoonhouden van panelen heeft hier invloed op. Praat hierover met uw leverancier en vraag om een bevestiging hiervan op papier. Uiteraard onnodig om op te merken dat u alleen bij gerenomeerd leveranciers moet aanschaffen en u niet laat verleiden tot het kopen van panelen met slechte opbrengst of bij een partij die volgende week niet meer bestaat.</t>
  </si>
  <si>
    <t>In dit tabblad kunt u de uiteindelijke opbrengst van uw panelen zien met de door u ingegeven waarden, waarbij het opgeven van de dakhoek en de orientatie van de zon uiteraard belangrijk is. Kijk in de tabel van Hespul om de hoek te bepalen en meet de hellingshoek van uw dak. Bij een plat dak, zult u de panelen op een speciaal rek moeten monteren deze heeft vaak een van te voren ingestelde hellingshoek. Dit is afhankelijk van wat de leverancier adviseerd.</t>
  </si>
  <si>
    <t>Algemen Info</t>
  </si>
  <si>
    <t>Disclaimer</t>
  </si>
  <si>
    <t xml:space="preserve">Wij nemen geen enkele verantoordelijkheid van de uiteindelijke berekening. Deze berekening is puur indicatief en er kunnen verder geen rechten aan worden ontrokken. Een goede leverancier zal u alle gegevens kunnen aanleveren en zal eerlijk zijn over het advies wat hij geeft. Ik heb getracht een open en eerlijk beeld te geven wat de financiele consequenties zijn van het aanschaffen van Zonnepanelen en ook wat het betekend voor wat betreft de opbrengst. </t>
  </si>
  <si>
    <t xml:space="preserve">Gemaakt door R.Vriendts 2018, Gebruik is toegestaan en ook het aanpassen is toegestaan, zou het wel op prijs stellen als je eerlijk bent over de herkomst van deze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</si>
</sst>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 #,##0.00_ ;_ &quot;€&quot;\ * \-#,##0.00_ ;_ &quot;€&quot;\ * &quot;-&quot;??_ ;_ @_ "/>
    <numFmt numFmtId="165" formatCode="_ [$€-2]\ * #,##0.00_ ;_ [$€-2]\ * \-#,##0.00_ ;_ [$€-2]\ * &quot;-&quot;??_ ;_ @_ "/>
    <numFmt numFmtId="166"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auto="1"/>
      </left>
      <right style="dotted">
        <color auto="1"/>
      </right>
      <top style="dotted">
        <color auto="1"/>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18">
    <xf numFmtId="0" fontId="0" fillId="0" borderId="0" xfId="0"/>
    <xf numFmtId="0" fontId="0" fillId="0" borderId="0" xfId="0" applyBorder="1"/>
    <xf numFmtId="0" fontId="0" fillId="4" borderId="3" xfId="0" applyFill="1" applyBorder="1"/>
    <xf numFmtId="0" fontId="0" fillId="4" borderId="4" xfId="0" applyFill="1" applyBorder="1"/>
    <xf numFmtId="0" fontId="0" fillId="4" borderId="0" xfId="0" applyFill="1" applyBorder="1"/>
    <xf numFmtId="0" fontId="0" fillId="4" borderId="8" xfId="0" applyFill="1" applyBorder="1"/>
    <xf numFmtId="0" fontId="0" fillId="4" borderId="6" xfId="0" applyFill="1" applyBorder="1"/>
    <xf numFmtId="0" fontId="0" fillId="4" borderId="9" xfId="0" applyFill="1" applyBorder="1"/>
    <xf numFmtId="0" fontId="0" fillId="4" borderId="5" xfId="0" applyFill="1" applyBorder="1"/>
    <xf numFmtId="0" fontId="0" fillId="4" borderId="7" xfId="0" applyFill="1" applyBorder="1"/>
    <xf numFmtId="0" fontId="0" fillId="0" borderId="1" xfId="0" applyBorder="1"/>
    <xf numFmtId="0" fontId="0" fillId="0" borderId="1" xfId="0" applyBorder="1" applyAlignment="1">
      <alignment horizontal="center"/>
    </xf>
    <xf numFmtId="0" fontId="0" fillId="0" borderId="0" xfId="0"/>
    <xf numFmtId="0" fontId="0" fillId="0" borderId="13" xfId="0" applyBorder="1"/>
    <xf numFmtId="0" fontId="0" fillId="5" borderId="0" xfId="0" applyFill="1" applyBorder="1"/>
    <xf numFmtId="0" fontId="0" fillId="3" borderId="13" xfId="0" applyFill="1" applyBorder="1"/>
    <xf numFmtId="0" fontId="0" fillId="7" borderId="13" xfId="0" applyFill="1" applyBorder="1"/>
    <xf numFmtId="0" fontId="0" fillId="6" borderId="13" xfId="0" applyFill="1" applyBorder="1"/>
    <xf numFmtId="0" fontId="0" fillId="8" borderId="13" xfId="0" applyFill="1" applyBorder="1"/>
    <xf numFmtId="165" fontId="0" fillId="0" borderId="1" xfId="0" applyNumberFormat="1" applyBorder="1"/>
    <xf numFmtId="0" fontId="0" fillId="0" borderId="19" xfId="0" applyBorder="1" applyAlignment="1">
      <alignment horizontal="center"/>
    </xf>
    <xf numFmtId="0" fontId="0" fillId="0" borderId="0" xfId="0" applyBorder="1" applyAlignment="1">
      <alignment horizontal="center"/>
    </xf>
    <xf numFmtId="0" fontId="0" fillId="6" borderId="0" xfId="0" applyFill="1" applyBorder="1" applyAlignment="1">
      <alignment horizontal="center"/>
    </xf>
    <xf numFmtId="0" fontId="0" fillId="4" borderId="2" xfId="0" applyFill="1" applyBorder="1"/>
    <xf numFmtId="0" fontId="0" fillId="4" borderId="5" xfId="0" applyFill="1" applyBorder="1" applyAlignment="1">
      <alignment horizontal="center"/>
    </xf>
    <xf numFmtId="0" fontId="2" fillId="4" borderId="1" xfId="0" applyFont="1"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xf numFmtId="2" fontId="0" fillId="4" borderId="0" xfId="0" applyNumberFormat="1" applyFill="1" applyBorder="1"/>
    <xf numFmtId="0" fontId="0" fillId="4" borderId="24" xfId="0" applyFill="1" applyBorder="1" applyAlignment="1">
      <alignment horizontal="center"/>
    </xf>
    <xf numFmtId="165" fontId="0" fillId="0" borderId="36" xfId="0" applyNumberFormat="1" applyBorder="1"/>
    <xf numFmtId="165" fontId="0" fillId="0" borderId="37" xfId="0" applyNumberFormat="1" applyBorder="1"/>
    <xf numFmtId="0" fontId="0" fillId="0" borderId="29" xfId="0" applyBorder="1" applyAlignment="1">
      <alignment horizontal="center"/>
    </xf>
    <xf numFmtId="165" fontId="0" fillId="0" borderId="30" xfId="0" applyNumberFormat="1" applyBorder="1"/>
    <xf numFmtId="0" fontId="0" fillId="0" borderId="32" xfId="0" applyBorder="1" applyAlignment="1">
      <alignment horizontal="center"/>
    </xf>
    <xf numFmtId="165" fontId="0" fillId="0" borderId="24" xfId="0" applyNumberFormat="1" applyBorder="1"/>
    <xf numFmtId="165" fontId="0" fillId="0" borderId="35" xfId="0" applyNumberFormat="1" applyBorder="1"/>
    <xf numFmtId="0" fontId="0" fillId="0" borderId="38" xfId="0" applyBorder="1" applyAlignment="1">
      <alignment horizontal="center"/>
    </xf>
    <xf numFmtId="165" fontId="0" fillId="0" borderId="19" xfId="0" applyNumberFormat="1" applyBorder="1"/>
    <xf numFmtId="165" fontId="0" fillId="0" borderId="39" xfId="0" applyNumberFormat="1" applyBorder="1"/>
    <xf numFmtId="165" fontId="0" fillId="0" borderId="43" xfId="0" applyNumberFormat="1" applyBorder="1"/>
    <xf numFmtId="0" fontId="2" fillId="6" borderId="22"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NumberFormat="1" applyFill="1" applyBorder="1"/>
    <xf numFmtId="0" fontId="0" fillId="0" borderId="0" xfId="0" applyAlignment="1">
      <alignment horizontal="center"/>
    </xf>
    <xf numFmtId="0" fontId="4" fillId="3" borderId="1" xfId="0" applyFont="1" applyFill="1" applyBorder="1"/>
    <xf numFmtId="0" fontId="5" fillId="0" borderId="0" xfId="0" applyFont="1"/>
    <xf numFmtId="0" fontId="4" fillId="2" borderId="1" xfId="0" applyFont="1" applyFill="1" applyBorder="1"/>
    <xf numFmtId="0" fontId="4" fillId="2" borderId="1" xfId="0" applyFont="1" applyFill="1" applyBorder="1" applyAlignment="1">
      <alignment vertical="center"/>
    </xf>
    <xf numFmtId="0" fontId="4" fillId="10" borderId="1" xfId="0" applyFont="1" applyFill="1" applyBorder="1" applyAlignment="1" applyProtection="1">
      <alignment horizontal="center" vertical="center"/>
    </xf>
    <xf numFmtId="164" fontId="5" fillId="5" borderId="1" xfId="2" applyFont="1" applyFill="1" applyBorder="1" applyAlignment="1" applyProtection="1">
      <alignment horizontal="center"/>
      <protection locked="0"/>
    </xf>
    <xf numFmtId="0" fontId="5" fillId="0" borderId="0" xfId="0" applyFont="1" applyAlignment="1">
      <alignment horizontal="center"/>
    </xf>
    <xf numFmtId="0" fontId="5" fillId="5" borderId="1" xfId="0" applyFont="1" applyFill="1" applyBorder="1" applyAlignment="1" applyProtection="1">
      <alignment horizontal="center"/>
      <protection locked="0"/>
    </xf>
    <xf numFmtId="0" fontId="4" fillId="2" borderId="1" xfId="0" applyFont="1" applyFill="1" applyBorder="1" applyAlignment="1">
      <alignment horizontal="center" vertical="center" wrapText="1"/>
    </xf>
    <xf numFmtId="0" fontId="5" fillId="0" borderId="1" xfId="0" applyFont="1" applyBorder="1"/>
    <xf numFmtId="0" fontId="5" fillId="0" borderId="1" xfId="0" applyFont="1" applyBorder="1" applyAlignment="1" applyProtection="1">
      <alignment horizontal="center"/>
    </xf>
    <xf numFmtId="0" fontId="5" fillId="0" borderId="1" xfId="0" applyFont="1" applyBorder="1" applyProtection="1"/>
    <xf numFmtId="165" fontId="5" fillId="9" borderId="1" xfId="0" applyNumberFormat="1" applyFont="1" applyFill="1" applyBorder="1" applyProtection="1">
      <protection locked="0"/>
    </xf>
    <xf numFmtId="165" fontId="5" fillId="0" borderId="1" xfId="0" applyNumberFormat="1" applyFont="1" applyBorder="1" applyProtection="1"/>
    <xf numFmtId="10" fontId="5" fillId="5" borderId="1" xfId="1" applyNumberFormat="1" applyFont="1" applyFill="1" applyBorder="1" applyAlignment="1" applyProtection="1">
      <alignment horizontal="center"/>
      <protection locked="0"/>
    </xf>
    <xf numFmtId="2" fontId="5" fillId="0" borderId="1" xfId="0" applyNumberFormat="1" applyFont="1" applyBorder="1" applyAlignment="1" applyProtection="1">
      <alignment horizontal="center"/>
    </xf>
    <xf numFmtId="165" fontId="5" fillId="0" borderId="1" xfId="0" applyNumberFormat="1" applyFont="1" applyFill="1" applyBorder="1" applyProtection="1"/>
    <xf numFmtId="0" fontId="6" fillId="0" borderId="0" xfId="0" applyFont="1"/>
    <xf numFmtId="165" fontId="6" fillId="0" borderId="0" xfId="0" applyNumberFormat="1" applyFont="1" applyBorder="1" applyAlignment="1">
      <alignment horizontal="center" vertical="center"/>
    </xf>
    <xf numFmtId="165" fontId="6" fillId="0" borderId="28" xfId="0" applyNumberFormat="1" applyFont="1" applyFill="1" applyBorder="1" applyAlignment="1" applyProtection="1">
      <alignment horizontal="center" vertical="center"/>
    </xf>
    <xf numFmtId="165" fontId="3" fillId="2" borderId="25" xfId="1" applyNumberFormat="1" applyFont="1" applyFill="1" applyBorder="1" applyAlignment="1">
      <alignment horizontal="center" vertical="center" wrapText="1"/>
    </xf>
    <xf numFmtId="165" fontId="3" fillId="2" borderId="26" xfId="1" applyNumberFormat="1" applyFont="1" applyFill="1" applyBorder="1" applyAlignment="1">
      <alignment horizontal="center" vertical="center" wrapText="1"/>
    </xf>
    <xf numFmtId="165" fontId="3" fillId="2" borderId="26" xfId="1" applyNumberFormat="1" applyFont="1" applyFill="1" applyBorder="1" applyAlignment="1">
      <alignment horizontal="center" vertical="center"/>
    </xf>
    <xf numFmtId="165" fontId="3" fillId="2" borderId="27" xfId="1" applyNumberFormat="1" applyFont="1" applyFill="1" applyBorder="1" applyAlignment="1">
      <alignment horizontal="center" vertical="center"/>
    </xf>
    <xf numFmtId="9" fontId="6" fillId="0" borderId="0" xfId="1" applyFont="1" applyBorder="1" applyAlignment="1">
      <alignment horizontal="center" vertical="center"/>
    </xf>
    <xf numFmtId="10" fontId="6" fillId="0" borderId="30" xfId="1" applyNumberFormat="1" applyFont="1" applyBorder="1" applyAlignment="1">
      <alignment horizontal="center" vertical="center"/>
    </xf>
    <xf numFmtId="164" fontId="6" fillId="0" borderId="29" xfId="2" applyFont="1" applyBorder="1" applyAlignment="1">
      <alignment horizontal="center" vertical="center"/>
    </xf>
    <xf numFmtId="0" fontId="6" fillId="9" borderId="1" xfId="0" applyFont="1" applyFill="1" applyBorder="1" applyAlignment="1" applyProtection="1">
      <alignment horizontal="center" vertical="center"/>
      <protection locked="0"/>
    </xf>
    <xf numFmtId="164" fontId="6" fillId="0" borderId="1" xfId="2" applyFont="1" applyBorder="1" applyAlignment="1">
      <alignment horizontal="center" vertical="center"/>
    </xf>
    <xf numFmtId="164" fontId="6" fillId="0" borderId="10" xfId="2" applyFont="1" applyBorder="1" applyAlignment="1">
      <alignment horizontal="center" vertical="center"/>
    </xf>
    <xf numFmtId="165" fontId="6" fillId="0" borderId="0" xfId="1" applyNumberFormat="1" applyFont="1" applyBorder="1" applyAlignment="1">
      <alignment horizontal="center" vertical="center"/>
    </xf>
    <xf numFmtId="165" fontId="6" fillId="0" borderId="30" xfId="1" applyNumberFormat="1" applyFont="1" applyBorder="1" applyAlignment="1">
      <alignment horizontal="center"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165" fontId="3" fillId="0" borderId="0" xfId="1" applyNumberFormat="1" applyFont="1" applyFill="1" applyBorder="1" applyAlignment="1">
      <alignment horizontal="center" vertical="center"/>
    </xf>
    <xf numFmtId="165" fontId="6" fillId="0" borderId="30" xfId="1" applyNumberFormat="1" applyFont="1" applyFill="1" applyBorder="1" applyAlignment="1">
      <alignment horizontal="center" vertical="center"/>
    </xf>
    <xf numFmtId="0" fontId="6" fillId="0" borderId="0" xfId="0" applyFont="1" applyBorder="1" applyAlignment="1">
      <alignment horizontal="center" vertical="center"/>
    </xf>
    <xf numFmtId="0" fontId="6" fillId="0" borderId="30" xfId="0" applyFont="1" applyFill="1" applyBorder="1" applyAlignment="1" applyProtection="1">
      <alignment horizontal="center" vertical="center"/>
    </xf>
    <xf numFmtId="0" fontId="6" fillId="0" borderId="24" xfId="0" applyFont="1" applyBorder="1" applyAlignment="1">
      <alignment horizontal="center" vertical="center"/>
    </xf>
    <xf numFmtId="165" fontId="6" fillId="0" borderId="24" xfId="1" applyNumberFormat="1" applyFont="1" applyBorder="1" applyAlignment="1">
      <alignment horizontal="center" vertical="center"/>
    </xf>
    <xf numFmtId="0" fontId="6" fillId="0" borderId="30" xfId="0" applyFont="1" applyBorder="1" applyAlignment="1">
      <alignment horizontal="center" vertical="center"/>
    </xf>
    <xf numFmtId="166" fontId="6" fillId="0" borderId="35" xfId="1" applyNumberFormat="1" applyFont="1" applyBorder="1" applyAlignment="1">
      <alignment horizontal="center" vertical="center"/>
    </xf>
    <xf numFmtId="9" fontId="6" fillId="0" borderId="0" xfId="1" applyFont="1"/>
    <xf numFmtId="9" fontId="6" fillId="4" borderId="2" xfId="1" applyFont="1" applyFill="1" applyBorder="1" applyAlignment="1">
      <alignment horizontal="center" vertical="center"/>
    </xf>
    <xf numFmtId="9" fontId="6" fillId="4" borderId="3" xfId="1" applyFont="1" applyFill="1" applyBorder="1" applyAlignment="1">
      <alignment horizontal="center" vertical="center"/>
    </xf>
    <xf numFmtId="9" fontId="6" fillId="4" borderId="3" xfId="1" applyFont="1" applyFill="1" applyBorder="1"/>
    <xf numFmtId="0" fontId="6" fillId="4" borderId="3" xfId="0" applyFont="1" applyFill="1" applyBorder="1"/>
    <xf numFmtId="0" fontId="6" fillId="4" borderId="4" xfId="0" applyFont="1" applyFill="1" applyBorder="1"/>
    <xf numFmtId="9" fontId="6" fillId="4" borderId="5" xfId="1" applyFont="1" applyFill="1" applyBorder="1" applyAlignment="1">
      <alignment horizontal="center" vertical="center"/>
    </xf>
    <xf numFmtId="9" fontId="6" fillId="4" borderId="0" xfId="1" applyFont="1" applyFill="1" applyBorder="1" applyAlignment="1">
      <alignment horizontal="center" vertical="center"/>
    </xf>
    <xf numFmtId="0" fontId="6" fillId="4" borderId="0" xfId="0" applyFont="1" applyFill="1" applyBorder="1"/>
    <xf numFmtId="0" fontId="6" fillId="4" borderId="6" xfId="0" applyFont="1" applyFill="1" applyBorder="1"/>
    <xf numFmtId="0" fontId="6" fillId="4" borderId="5" xfId="0" applyFont="1" applyFill="1" applyBorder="1"/>
    <xf numFmtId="9" fontId="6" fillId="0" borderId="0" xfId="1" applyFont="1" applyAlignment="1">
      <alignment horizontal="center"/>
    </xf>
    <xf numFmtId="9" fontId="6" fillId="4" borderId="5" xfId="1" applyFont="1" applyFill="1" applyBorder="1" applyAlignment="1">
      <alignment horizontal="center"/>
    </xf>
    <xf numFmtId="9" fontId="6" fillId="4" borderId="0" xfId="1" applyFont="1" applyFill="1" applyBorder="1" applyAlignment="1">
      <alignment horizontal="center"/>
    </xf>
    <xf numFmtId="0" fontId="3" fillId="2" borderId="1" xfId="0" applyFont="1" applyFill="1" applyBorder="1"/>
    <xf numFmtId="0" fontId="6" fillId="0" borderId="1" xfId="0" applyFont="1" applyBorder="1"/>
    <xf numFmtId="165" fontId="6" fillId="0" borderId="0" xfId="0" applyNumberFormat="1" applyFont="1"/>
    <xf numFmtId="165" fontId="6" fillId="4" borderId="5" xfId="0" applyNumberFormat="1" applyFont="1" applyFill="1" applyBorder="1"/>
    <xf numFmtId="0" fontId="6" fillId="0" borderId="1" xfId="0" applyFont="1" applyBorder="1" applyAlignment="1">
      <alignment horizontal="center"/>
    </xf>
    <xf numFmtId="165" fontId="6" fillId="0" borderId="1" xfId="0" applyNumberFormat="1" applyFont="1" applyBorder="1"/>
    <xf numFmtId="165" fontId="6" fillId="4" borderId="0" xfId="0" applyNumberFormat="1" applyFont="1" applyFill="1" applyBorder="1"/>
    <xf numFmtId="165" fontId="3" fillId="0" borderId="1" xfId="0" applyNumberFormat="1" applyFont="1" applyBorder="1"/>
    <xf numFmtId="165" fontId="6" fillId="0" borderId="1" xfId="0" applyNumberFormat="1" applyFont="1" applyFill="1" applyBorder="1"/>
    <xf numFmtId="0" fontId="3" fillId="0" borderId="0" xfId="0" applyFont="1" applyAlignment="1">
      <alignment horizontal="center"/>
    </xf>
    <xf numFmtId="0" fontId="3" fillId="4" borderId="5" xfId="0" applyFont="1" applyFill="1" applyBorder="1" applyAlignment="1">
      <alignment horizontal="center"/>
    </xf>
    <xf numFmtId="0" fontId="3" fillId="4" borderId="0" xfId="0" applyFont="1" applyFill="1" applyBorder="1" applyAlignment="1">
      <alignment horizontal="center"/>
    </xf>
    <xf numFmtId="0" fontId="6" fillId="4" borderId="7" xfId="0" applyFont="1" applyFill="1" applyBorder="1"/>
    <xf numFmtId="0" fontId="6" fillId="4" borderId="8" xfId="0" applyFont="1" applyFill="1" applyBorder="1"/>
    <xf numFmtId="0" fontId="6" fillId="4" borderId="9" xfId="0" applyFont="1" applyFill="1" applyBorder="1"/>
    <xf numFmtId="3" fontId="0" fillId="0" borderId="19" xfId="0" applyNumberFormat="1" applyBorder="1" applyAlignment="1">
      <alignment horizontal="center"/>
    </xf>
    <xf numFmtId="165" fontId="0" fillId="0" borderId="39" xfId="0" applyNumberFormat="1" applyFill="1" applyBorder="1" applyAlignment="1">
      <alignment horizontal="center" vertical="center"/>
    </xf>
    <xf numFmtId="9" fontId="0" fillId="0" borderId="30" xfId="1" applyFont="1" applyFill="1" applyBorder="1" applyAlignment="1">
      <alignment horizontal="center" vertical="center"/>
    </xf>
    <xf numFmtId="0" fontId="0" fillId="0" borderId="30" xfId="1" applyNumberFormat="1" applyFont="1" applyFill="1" applyBorder="1" applyAlignment="1">
      <alignment horizontal="center" vertical="center"/>
    </xf>
    <xf numFmtId="0" fontId="0" fillId="0" borderId="30" xfId="1" applyNumberFormat="1" applyFont="1" applyFill="1" applyBorder="1" applyAlignment="1" applyProtection="1">
      <alignment horizontal="center" vertical="center"/>
    </xf>
    <xf numFmtId="2" fontId="0" fillId="0" borderId="30" xfId="0" applyNumberFormat="1" applyFill="1" applyBorder="1" applyAlignment="1" applyProtection="1">
      <alignment horizontal="center" vertical="center"/>
    </xf>
    <xf numFmtId="2" fontId="0" fillId="0" borderId="30" xfId="1" applyNumberFormat="1" applyFont="1" applyFill="1" applyBorder="1" applyAlignment="1">
      <alignment horizontal="center" vertical="center"/>
    </xf>
    <xf numFmtId="0" fontId="0" fillId="5" borderId="30" xfId="0" applyFill="1" applyBorder="1" applyAlignment="1" applyProtection="1">
      <alignment horizontal="center" vertical="center"/>
      <protection locked="0"/>
    </xf>
    <xf numFmtId="0" fontId="2" fillId="3" borderId="30" xfId="0" applyFont="1" applyFill="1" applyBorder="1" applyAlignment="1">
      <alignment horizontal="center" vertical="center"/>
    </xf>
    <xf numFmtId="166" fontId="2" fillId="0" borderId="30" xfId="1" applyNumberFormat="1" applyFont="1" applyFill="1" applyBorder="1" applyAlignment="1" applyProtection="1">
      <alignment horizontal="center" vertical="center"/>
    </xf>
    <xf numFmtId="2" fontId="2" fillId="3" borderId="35"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4" fillId="2" borderId="1" xfId="0" applyFont="1" applyFill="1" applyBorder="1" applyAlignment="1">
      <alignment horizontal="center"/>
    </xf>
    <xf numFmtId="0" fontId="5" fillId="0" borderId="1" xfId="0" applyFont="1" applyBorder="1" applyAlignment="1">
      <alignment horizontal="left" vertical="top" wrapText="1"/>
    </xf>
    <xf numFmtId="0" fontId="2" fillId="2" borderId="1" xfId="0" applyFont="1" applyFill="1" applyBorder="1" applyAlignment="1">
      <alignment horizontal="center" vertical="center" wrapText="1"/>
    </xf>
    <xf numFmtId="0" fontId="4" fillId="6" borderId="1" xfId="0" applyFont="1" applyFill="1" applyBorder="1" applyAlignment="1">
      <alignment horizontal="center"/>
    </xf>
    <xf numFmtId="0" fontId="2" fillId="6" borderId="10" xfId="0" applyFont="1" applyFill="1" applyBorder="1" applyAlignment="1">
      <alignment horizontal="center"/>
    </xf>
    <xf numFmtId="0" fontId="2" fillId="6" borderId="12" xfId="0" applyFont="1" applyFill="1" applyBorder="1" applyAlignment="1">
      <alignment horizontal="center"/>
    </xf>
    <xf numFmtId="0" fontId="2" fillId="6" borderId="11" xfId="0" applyFont="1" applyFill="1" applyBorder="1" applyAlignment="1">
      <alignment horizontal="center"/>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0" fillId="4" borderId="10" xfId="0" applyFill="1" applyBorder="1" applyAlignment="1">
      <alignment horizontal="center"/>
    </xf>
    <xf numFmtId="0" fontId="0" fillId="4" borderId="12" xfId="0" applyFill="1" applyBorder="1" applyAlignment="1">
      <alignment horizontal="center"/>
    </xf>
    <xf numFmtId="0" fontId="0" fillId="4" borderId="11" xfId="0" applyFill="1" applyBorder="1" applyAlignment="1">
      <alignment horizontal="center"/>
    </xf>
    <xf numFmtId="0" fontId="0" fillId="4" borderId="1" xfId="0" applyFill="1" applyBorder="1" applyAlignment="1">
      <alignment horizontal="left"/>
    </xf>
    <xf numFmtId="0" fontId="0" fillId="4" borderId="15" xfId="0" applyFill="1" applyBorder="1" applyAlignment="1">
      <alignment horizontal="center"/>
    </xf>
    <xf numFmtId="0" fontId="2" fillId="4" borderId="1" xfId="0" applyFont="1" applyFill="1" applyBorder="1" applyAlignment="1">
      <alignment horizontal="center"/>
    </xf>
    <xf numFmtId="0" fontId="0" fillId="4" borderId="18" xfId="0" applyFill="1" applyBorder="1" applyAlignment="1">
      <alignment horizontal="left"/>
    </xf>
    <xf numFmtId="0" fontId="0" fillId="4" borderId="0" xfId="0" applyFill="1" applyBorder="1" applyAlignment="1">
      <alignment horizontal="left"/>
    </xf>
    <xf numFmtId="0" fontId="0" fillId="4" borderId="17" xfId="0" applyFill="1" applyBorder="1" applyAlignment="1">
      <alignment horizontal="left"/>
    </xf>
    <xf numFmtId="0" fontId="0" fillId="4" borderId="14" xfId="0" applyFill="1" applyBorder="1" applyAlignment="1">
      <alignment horizontal="left"/>
    </xf>
    <xf numFmtId="0" fontId="0" fillId="4" borderId="15"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center"/>
    </xf>
    <xf numFmtId="0" fontId="0" fillId="4" borderId="0" xfId="0" applyFill="1" applyBorder="1" applyAlignment="1">
      <alignment horizontal="center"/>
    </xf>
    <xf numFmtId="0" fontId="0" fillId="4" borderId="17" xfId="0" applyFill="1" applyBorder="1" applyAlignment="1">
      <alignment horizontal="center"/>
    </xf>
    <xf numFmtId="165" fontId="3" fillId="2" borderId="29" xfId="0" applyNumberFormat="1" applyFont="1" applyFill="1" applyBorder="1" applyAlignment="1">
      <alignment horizontal="left" vertical="center"/>
    </xf>
    <xf numFmtId="165" fontId="3" fillId="2" borderId="1" xfId="0" applyNumberFormat="1" applyFont="1" applyFill="1" applyBorder="1" applyAlignment="1">
      <alignment horizontal="left" vertical="center"/>
    </xf>
    <xf numFmtId="165" fontId="3" fillId="2" borderId="32" xfId="0" applyNumberFormat="1" applyFont="1" applyFill="1" applyBorder="1" applyAlignment="1">
      <alignment horizontal="left" vertical="center"/>
    </xf>
    <xf numFmtId="165" fontId="3" fillId="2" borderId="24" xfId="0" applyNumberFormat="1" applyFont="1" applyFill="1" applyBorder="1" applyAlignment="1">
      <alignment horizontal="left" vertical="center"/>
    </xf>
    <xf numFmtId="165" fontId="3" fillId="2" borderId="25" xfId="0" applyNumberFormat="1" applyFont="1" applyFill="1" applyBorder="1" applyAlignment="1">
      <alignment horizontal="left" vertical="center"/>
    </xf>
    <xf numFmtId="165" fontId="3" fillId="2" borderId="26" xfId="0" applyNumberFormat="1" applyFont="1" applyFill="1" applyBorder="1" applyAlignment="1">
      <alignment horizontal="left" vertical="center"/>
    </xf>
    <xf numFmtId="165" fontId="3" fillId="2" borderId="31" xfId="0" applyNumberFormat="1" applyFont="1" applyFill="1" applyBorder="1" applyAlignment="1">
      <alignment horizontal="left" vertical="top" wrapText="1"/>
    </xf>
    <xf numFmtId="165" fontId="3" fillId="2" borderId="12" xfId="0" applyNumberFormat="1" applyFont="1" applyFill="1" applyBorder="1" applyAlignment="1">
      <alignment horizontal="left" vertical="top" wrapText="1"/>
    </xf>
    <xf numFmtId="165" fontId="3" fillId="2" borderId="11" xfId="0" applyNumberFormat="1" applyFont="1" applyFill="1" applyBorder="1" applyAlignment="1">
      <alignment horizontal="left" vertical="top" wrapText="1"/>
    </xf>
    <xf numFmtId="9" fontId="3" fillId="3" borderId="1" xfId="1" applyFont="1" applyFill="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xf>
    <xf numFmtId="165" fontId="3" fillId="2" borderId="26" xfId="1" applyNumberFormat="1" applyFont="1" applyFill="1" applyBorder="1" applyAlignment="1">
      <alignment horizontal="center" vertical="center"/>
    </xf>
    <xf numFmtId="165" fontId="3" fillId="2" borderId="28"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165" fontId="3" fillId="2" borderId="30" xfId="1" applyNumberFormat="1" applyFont="1" applyFill="1" applyBorder="1" applyAlignment="1">
      <alignment horizontal="center" vertical="center"/>
    </xf>
    <xf numFmtId="0" fontId="6" fillId="0" borderId="31" xfId="0" applyFont="1" applyBorder="1" applyAlignment="1">
      <alignment horizontal="center" vertical="center"/>
    </xf>
    <xf numFmtId="0" fontId="6" fillId="0" borderId="12" xfId="0" applyFont="1" applyBorder="1" applyAlignment="1">
      <alignment horizontal="center" vertical="center"/>
    </xf>
    <xf numFmtId="9" fontId="3" fillId="4" borderId="0" xfId="1" applyFont="1" applyFill="1" applyBorder="1" applyAlignment="1">
      <alignment horizontal="center" vertical="center"/>
    </xf>
    <xf numFmtId="0" fontId="6" fillId="0" borderId="1" xfId="0" applyFont="1" applyFill="1" applyBorder="1" applyAlignment="1">
      <alignment horizontal="center"/>
    </xf>
    <xf numFmtId="0" fontId="3" fillId="2" borderId="2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24" xfId="0" applyFont="1" applyFill="1" applyBorder="1" applyAlignment="1">
      <alignment horizontal="center" vertical="center" wrapText="1"/>
    </xf>
    <xf numFmtId="165" fontId="3" fillId="6" borderId="10" xfId="0" applyNumberFormat="1" applyFont="1" applyFill="1" applyBorder="1" applyAlignment="1">
      <alignment horizontal="center"/>
    </xf>
    <xf numFmtId="165" fontId="3" fillId="6" borderId="23" xfId="0" applyNumberFormat="1" applyFont="1" applyFill="1" applyBorder="1" applyAlignment="1">
      <alignment horizontal="center"/>
    </xf>
    <xf numFmtId="165" fontId="3" fillId="6" borderId="33" xfId="1" applyNumberFormat="1" applyFont="1" applyFill="1" applyBorder="1" applyAlignment="1">
      <alignment horizontal="center"/>
    </xf>
    <xf numFmtId="165" fontId="3" fillId="6" borderId="34" xfId="1" applyNumberFormat="1" applyFont="1" applyFill="1" applyBorder="1" applyAlignment="1">
      <alignment horizontal="center"/>
    </xf>
    <xf numFmtId="0" fontId="3" fillId="2" borderId="10" xfId="0" applyFont="1" applyFill="1" applyBorder="1" applyAlignment="1">
      <alignment horizontal="center"/>
    </xf>
    <xf numFmtId="0" fontId="3" fillId="2" borderId="12" xfId="0" applyFont="1" applyFill="1" applyBorder="1" applyAlignment="1">
      <alignment horizontal="center"/>
    </xf>
    <xf numFmtId="0" fontId="3" fillId="2" borderId="11" xfId="0" applyFont="1" applyFill="1" applyBorder="1" applyAlignment="1">
      <alignment horizontal="center"/>
    </xf>
    <xf numFmtId="9" fontId="3" fillId="3" borderId="10" xfId="1" applyFont="1" applyFill="1" applyBorder="1" applyAlignment="1">
      <alignment horizontal="center"/>
    </xf>
    <xf numFmtId="9" fontId="3" fillId="3" borderId="12" xfId="1" applyFont="1" applyFill="1" applyBorder="1" applyAlignment="1">
      <alignment horizontal="center"/>
    </xf>
    <xf numFmtId="9" fontId="3" fillId="3" borderId="11" xfId="1" applyFont="1" applyFill="1" applyBorder="1" applyAlignment="1">
      <alignment horizontal="center"/>
    </xf>
    <xf numFmtId="0" fontId="0" fillId="0" borderId="29" xfId="0" applyBorder="1" applyAlignment="1"/>
    <xf numFmtId="0" fontId="0" fillId="0" borderId="1" xfId="0" applyBorder="1" applyAlignment="1"/>
    <xf numFmtId="0" fontId="0" fillId="0" borderId="32" xfId="0" applyBorder="1" applyAlignment="1"/>
    <xf numFmtId="0" fontId="0" fillId="0" borderId="24" xfId="0" applyBorder="1" applyAlignment="1"/>
    <xf numFmtId="0" fontId="2" fillId="6" borderId="47" xfId="0" applyFont="1" applyFill="1" applyBorder="1" applyAlignment="1">
      <alignment horizontal="center"/>
    </xf>
    <xf numFmtId="0" fontId="2" fillId="6" borderId="48" xfId="0" applyFont="1" applyFill="1" applyBorder="1" applyAlignment="1">
      <alignment horizontal="center"/>
    </xf>
    <xf numFmtId="0" fontId="2" fillId="6" borderId="49" xfId="0" applyFont="1" applyFill="1" applyBorder="1" applyAlignment="1">
      <alignment horizontal="center"/>
    </xf>
    <xf numFmtId="0" fontId="2" fillId="2" borderId="40" xfId="0" applyFont="1" applyFill="1" applyBorder="1" applyAlignment="1">
      <alignment horizontal="center"/>
    </xf>
    <xf numFmtId="0" fontId="2" fillId="2" borderId="41" xfId="0" applyFont="1" applyFill="1" applyBorder="1" applyAlignment="1">
      <alignment horizontal="center"/>
    </xf>
    <xf numFmtId="0" fontId="2" fillId="2" borderId="42" xfId="0" applyFont="1" applyFill="1" applyBorder="1" applyAlignment="1">
      <alignment horizontal="center"/>
    </xf>
    <xf numFmtId="0" fontId="0" fillId="0" borderId="38" xfId="0" applyBorder="1" applyAlignment="1"/>
    <xf numFmtId="0" fontId="0" fillId="0" borderId="19" xfId="0" applyBorder="1" applyAlignment="1"/>
    <xf numFmtId="0" fontId="0" fillId="0" borderId="31" xfId="0" applyBorder="1" applyAlignment="1">
      <alignment horizontal="left"/>
    </xf>
    <xf numFmtId="0" fontId="0" fillId="0" borderId="12" xfId="0" applyBorder="1" applyAlignment="1">
      <alignment horizontal="left"/>
    </xf>
    <xf numFmtId="0" fontId="0" fillId="0" borderId="11" xfId="0" applyBorder="1" applyAlignment="1">
      <alignment horizontal="left"/>
    </xf>
    <xf numFmtId="0" fontId="4" fillId="11" borderId="1" xfId="0" applyFont="1" applyFill="1" applyBorder="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38100</xdr:rowOff>
    </xdr:from>
    <xdr:to>
      <xdr:col>6</xdr:col>
      <xdr:colOff>75832</xdr:colOff>
      <xdr:row>4</xdr:row>
      <xdr:rowOff>253503</xdr:rowOff>
    </xdr:to>
    <xdr:pic>
      <xdr:nvPicPr>
        <xdr:cNvPr id="3" name="Afbeelding 2" descr="C:\Users\Rudy\AppData\Local\Microsoft\Windows\Temporary Internet Files\Content.IE5\IC12EQCT\MP900401084[1].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38125"/>
          <a:ext cx="1295032" cy="863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95251</xdr:colOff>
      <xdr:row>1</xdr:row>
      <xdr:rowOff>68713</xdr:rowOff>
    </xdr:from>
    <xdr:to>
      <xdr:col>49</xdr:col>
      <xdr:colOff>352425</xdr:colOff>
      <xdr:row>4</xdr:row>
      <xdr:rowOff>257175</xdr:rowOff>
    </xdr:to>
    <xdr:pic>
      <xdr:nvPicPr>
        <xdr:cNvPr id="2" name="Afbeelding 1" descr="C:\Users\Rudy\AppData\Local\Microsoft\Windows\Temporary Internet Files\Content.IE5\IC12EQCT\MC900196204[1].wm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10751" y="268738"/>
          <a:ext cx="914399" cy="836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352425</xdr:colOff>
      <xdr:row>2</xdr:row>
      <xdr:rowOff>104774</xdr:rowOff>
    </xdr:from>
    <xdr:to>
      <xdr:col>11</xdr:col>
      <xdr:colOff>228600</xdr:colOff>
      <xdr:row>8</xdr:row>
      <xdr:rowOff>228599</xdr:rowOff>
    </xdr:to>
    <xdr:pic>
      <xdr:nvPicPr>
        <xdr:cNvPr id="2" name="Afbeelding 1" descr="C:\Users\Rudy\AppData\Local\Microsoft\Windows\Temporary Internet Files\Content.IE5\AOUD0WGW\MC900438057[1].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7775" y="504824"/>
          <a:ext cx="1343025"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05EB-A9CE-A947-88F3-2731459418EC}">
  <dimension ref="B5:Q33"/>
  <sheetViews>
    <sheetView showGridLines="0" showRowColHeaders="0" workbookViewId="0">
      <selection activeCell="B32" sqref="B32:J33"/>
    </sheetView>
  </sheetViews>
  <sheetFormatPr baseColWidth="10" defaultRowHeight="15" x14ac:dyDescent="0.2"/>
  <cols>
    <col min="10" max="10" width="28.5" customWidth="1"/>
  </cols>
  <sheetData>
    <row r="5" spans="2:17" s="12" customFormat="1" ht="21" x14ac:dyDescent="0.25">
      <c r="B5" s="140" t="s">
        <v>109</v>
      </c>
      <c r="C5" s="140"/>
      <c r="D5" s="140"/>
      <c r="E5" s="140"/>
      <c r="F5" s="140"/>
      <c r="G5" s="140"/>
      <c r="H5" s="140"/>
      <c r="I5" s="140"/>
      <c r="J5" s="140"/>
      <c r="L5" s="130" t="s">
        <v>110</v>
      </c>
      <c r="M5" s="130"/>
      <c r="N5" s="130"/>
      <c r="O5" s="130"/>
      <c r="P5" s="130"/>
      <c r="Q5" s="130"/>
    </row>
    <row r="6" spans="2:17" s="12" customFormat="1" ht="21" customHeight="1" x14ac:dyDescent="0.25">
      <c r="B6" s="49"/>
      <c r="C6" s="49"/>
      <c r="D6" s="49"/>
      <c r="E6" s="49"/>
      <c r="F6" s="49"/>
      <c r="G6" s="49"/>
      <c r="H6" s="49"/>
      <c r="I6" s="49"/>
      <c r="J6" s="49"/>
      <c r="L6" s="131" t="s">
        <v>111</v>
      </c>
      <c r="M6" s="132"/>
      <c r="N6" s="132"/>
      <c r="O6" s="132"/>
      <c r="P6" s="132"/>
      <c r="Q6" s="133"/>
    </row>
    <row r="7" spans="2:17" s="12" customFormat="1" ht="15" customHeight="1" x14ac:dyDescent="0.2">
      <c r="B7" s="141" t="s">
        <v>103</v>
      </c>
      <c r="C7" s="141"/>
      <c r="D7" s="141"/>
      <c r="E7" s="141"/>
      <c r="F7" s="141"/>
      <c r="G7" s="141"/>
      <c r="H7" s="141"/>
      <c r="I7" s="141"/>
      <c r="J7" s="141"/>
      <c r="L7" s="134"/>
      <c r="M7" s="135"/>
      <c r="N7" s="135"/>
      <c r="O7" s="135"/>
      <c r="P7" s="135"/>
      <c r="Q7" s="136"/>
    </row>
    <row r="8" spans="2:17" s="12" customFormat="1" ht="77" customHeight="1" x14ac:dyDescent="0.2">
      <c r="B8" s="141"/>
      <c r="C8" s="141"/>
      <c r="D8" s="141"/>
      <c r="E8" s="141"/>
      <c r="F8" s="141"/>
      <c r="G8" s="141"/>
      <c r="H8" s="141"/>
      <c r="I8" s="141"/>
      <c r="J8" s="141"/>
      <c r="L8" s="134"/>
      <c r="M8" s="135"/>
      <c r="N8" s="135"/>
      <c r="O8" s="135"/>
      <c r="P8" s="135"/>
      <c r="Q8" s="136"/>
    </row>
    <row r="9" spans="2:17" s="12" customFormat="1" ht="21" x14ac:dyDescent="0.25">
      <c r="B9" s="49"/>
      <c r="C9" s="49"/>
      <c r="D9" s="49"/>
      <c r="E9" s="49"/>
      <c r="F9" s="49"/>
      <c r="G9" s="49"/>
      <c r="H9" s="49"/>
      <c r="I9" s="49"/>
      <c r="J9" s="49"/>
      <c r="L9" s="134"/>
      <c r="M9" s="135"/>
      <c r="N9" s="135"/>
      <c r="O9" s="135"/>
      <c r="P9" s="135"/>
      <c r="Q9" s="136"/>
    </row>
    <row r="10" spans="2:17" ht="21" x14ac:dyDescent="0.25">
      <c r="B10" s="140" t="s">
        <v>99</v>
      </c>
      <c r="C10" s="140"/>
      <c r="D10" s="140"/>
      <c r="E10" s="140"/>
      <c r="F10" s="140"/>
      <c r="G10" s="140"/>
      <c r="H10" s="140"/>
      <c r="I10" s="140"/>
      <c r="J10" s="140"/>
      <c r="L10" s="134"/>
      <c r="M10" s="135"/>
      <c r="N10" s="135"/>
      <c r="O10" s="135"/>
      <c r="P10" s="135"/>
      <c r="Q10" s="136"/>
    </row>
    <row r="11" spans="2:17" ht="21" x14ac:dyDescent="0.25">
      <c r="B11" s="49"/>
      <c r="C11" s="49"/>
      <c r="D11" s="49"/>
      <c r="E11" s="49"/>
      <c r="F11" s="49"/>
      <c r="G11" s="49"/>
      <c r="H11" s="49"/>
      <c r="I11" s="49"/>
      <c r="J11" s="49"/>
      <c r="L11" s="134"/>
      <c r="M11" s="135"/>
      <c r="N11" s="135"/>
      <c r="O11" s="135"/>
      <c r="P11" s="135"/>
      <c r="Q11" s="136"/>
    </row>
    <row r="12" spans="2:17" ht="15" customHeight="1" x14ac:dyDescent="0.2">
      <c r="B12" s="141" t="s">
        <v>100</v>
      </c>
      <c r="C12" s="141"/>
      <c r="D12" s="141"/>
      <c r="E12" s="141"/>
      <c r="F12" s="141"/>
      <c r="G12" s="141"/>
      <c r="H12" s="141"/>
      <c r="I12" s="141"/>
      <c r="J12" s="141"/>
      <c r="L12" s="134"/>
      <c r="M12" s="135"/>
      <c r="N12" s="135"/>
      <c r="O12" s="135"/>
      <c r="P12" s="135"/>
      <c r="Q12" s="136"/>
    </row>
    <row r="13" spans="2:17" ht="135" customHeight="1" x14ac:dyDescent="0.2">
      <c r="B13" s="141"/>
      <c r="C13" s="141"/>
      <c r="D13" s="141"/>
      <c r="E13" s="141"/>
      <c r="F13" s="141"/>
      <c r="G13" s="141"/>
      <c r="H13" s="141"/>
      <c r="I13" s="141"/>
      <c r="J13" s="141"/>
      <c r="L13" s="134"/>
      <c r="M13" s="135"/>
      <c r="N13" s="135"/>
      <c r="O13" s="135"/>
      <c r="P13" s="135"/>
      <c r="Q13" s="136"/>
    </row>
    <row r="14" spans="2:17" ht="21" x14ac:dyDescent="0.25">
      <c r="B14" s="49"/>
      <c r="C14" s="49"/>
      <c r="D14" s="49"/>
      <c r="E14" s="49"/>
      <c r="F14" s="49"/>
      <c r="G14" s="49"/>
      <c r="H14" s="49"/>
      <c r="I14" s="49"/>
      <c r="J14" s="49"/>
      <c r="L14" s="137"/>
      <c r="M14" s="138"/>
      <c r="N14" s="138"/>
      <c r="O14" s="138"/>
      <c r="P14" s="138"/>
      <c r="Q14" s="139"/>
    </row>
    <row r="15" spans="2:17" ht="21" x14ac:dyDescent="0.25">
      <c r="B15" s="140" t="s">
        <v>101</v>
      </c>
      <c r="C15" s="140"/>
      <c r="D15" s="140"/>
      <c r="E15" s="140"/>
      <c r="F15" s="140"/>
      <c r="G15" s="140"/>
      <c r="H15" s="140"/>
      <c r="I15" s="140"/>
      <c r="J15" s="140"/>
    </row>
    <row r="16" spans="2:17" ht="21" x14ac:dyDescent="0.25">
      <c r="B16" s="49"/>
      <c r="C16" s="49"/>
      <c r="D16" s="49"/>
      <c r="E16" s="49"/>
      <c r="F16" s="49"/>
      <c r="G16" s="49"/>
      <c r="H16" s="49"/>
      <c r="I16" s="49"/>
      <c r="J16" s="49"/>
    </row>
    <row r="17" spans="2:10" x14ac:dyDescent="0.2">
      <c r="B17" s="141" t="s">
        <v>102</v>
      </c>
      <c r="C17" s="141"/>
      <c r="D17" s="141"/>
      <c r="E17" s="141"/>
      <c r="F17" s="141"/>
      <c r="G17" s="141"/>
      <c r="H17" s="141"/>
      <c r="I17" s="141"/>
      <c r="J17" s="141"/>
    </row>
    <row r="18" spans="2:10" ht="103" customHeight="1" x14ac:dyDescent="0.2">
      <c r="B18" s="141"/>
      <c r="C18" s="141"/>
      <c r="D18" s="141"/>
      <c r="E18" s="141"/>
      <c r="F18" s="141"/>
      <c r="G18" s="141"/>
      <c r="H18" s="141"/>
      <c r="I18" s="141"/>
      <c r="J18" s="141"/>
    </row>
    <row r="19" spans="2:10" ht="21" x14ac:dyDescent="0.25">
      <c r="B19" s="49"/>
      <c r="C19" s="49"/>
      <c r="D19" s="49"/>
      <c r="E19" s="49"/>
      <c r="F19" s="49"/>
      <c r="G19" s="49"/>
      <c r="H19" s="49"/>
      <c r="I19" s="49"/>
      <c r="J19" s="49"/>
    </row>
    <row r="20" spans="2:10" ht="21" x14ac:dyDescent="0.25">
      <c r="B20" s="140" t="s">
        <v>104</v>
      </c>
      <c r="C20" s="140"/>
      <c r="D20" s="140"/>
      <c r="E20" s="140"/>
      <c r="F20" s="140"/>
      <c r="G20" s="140"/>
      <c r="H20" s="140"/>
      <c r="I20" s="140"/>
      <c r="J20" s="140"/>
    </row>
    <row r="21" spans="2:10" ht="21" x14ac:dyDescent="0.25">
      <c r="B21" s="49"/>
      <c r="C21" s="49"/>
      <c r="D21" s="49"/>
      <c r="E21" s="49"/>
      <c r="F21" s="49"/>
      <c r="G21" s="49"/>
      <c r="H21" s="49"/>
      <c r="I21" s="49"/>
      <c r="J21" s="49"/>
    </row>
    <row r="22" spans="2:10" x14ac:dyDescent="0.2">
      <c r="B22" s="141" t="s">
        <v>105</v>
      </c>
      <c r="C22" s="141"/>
      <c r="D22" s="141"/>
      <c r="E22" s="141"/>
      <c r="F22" s="141"/>
      <c r="G22" s="141"/>
      <c r="H22" s="141"/>
      <c r="I22" s="141"/>
      <c r="J22" s="141"/>
    </row>
    <row r="23" spans="2:10" ht="154" customHeight="1" x14ac:dyDescent="0.2">
      <c r="B23" s="141"/>
      <c r="C23" s="141"/>
      <c r="D23" s="141"/>
      <c r="E23" s="141"/>
      <c r="F23" s="141"/>
      <c r="G23" s="141"/>
      <c r="H23" s="141"/>
      <c r="I23" s="141"/>
      <c r="J23" s="141"/>
    </row>
    <row r="24" spans="2:10" ht="21" x14ac:dyDescent="0.25">
      <c r="B24" s="49"/>
      <c r="C24" s="49"/>
      <c r="D24" s="49"/>
      <c r="E24" s="49"/>
      <c r="F24" s="49"/>
      <c r="G24" s="49"/>
      <c r="H24" s="49"/>
      <c r="I24" s="49"/>
      <c r="J24" s="49"/>
    </row>
    <row r="25" spans="2:10" ht="21" x14ac:dyDescent="0.25">
      <c r="B25" s="140" t="s">
        <v>106</v>
      </c>
      <c r="C25" s="140"/>
      <c r="D25" s="140"/>
      <c r="E25" s="140"/>
      <c r="F25" s="140"/>
      <c r="G25" s="140"/>
      <c r="H25" s="140"/>
      <c r="I25" s="140"/>
      <c r="J25" s="140"/>
    </row>
    <row r="26" spans="2:10" ht="21" x14ac:dyDescent="0.25">
      <c r="B26" s="49"/>
      <c r="C26" s="49"/>
      <c r="D26" s="49"/>
      <c r="E26" s="49"/>
      <c r="F26" s="49"/>
      <c r="G26" s="49"/>
      <c r="H26" s="49"/>
      <c r="I26" s="49"/>
      <c r="J26" s="49"/>
    </row>
    <row r="27" spans="2:10" x14ac:dyDescent="0.2">
      <c r="B27" s="141" t="s">
        <v>107</v>
      </c>
      <c r="C27" s="141"/>
      <c r="D27" s="141"/>
      <c r="E27" s="141"/>
      <c r="F27" s="141"/>
      <c r="G27" s="141"/>
      <c r="H27" s="141"/>
      <c r="I27" s="141"/>
      <c r="J27" s="141"/>
    </row>
    <row r="28" spans="2:10" ht="139" customHeight="1" x14ac:dyDescent="0.2">
      <c r="B28" s="141"/>
      <c r="C28" s="141"/>
      <c r="D28" s="141"/>
      <c r="E28" s="141"/>
      <c r="F28" s="141"/>
      <c r="G28" s="141"/>
      <c r="H28" s="141"/>
      <c r="I28" s="141"/>
      <c r="J28" s="141"/>
    </row>
    <row r="29" spans="2:10" ht="21" x14ac:dyDescent="0.25">
      <c r="B29" s="49"/>
      <c r="C29" s="49"/>
      <c r="D29" s="49"/>
      <c r="E29" s="49"/>
      <c r="F29" s="49"/>
      <c r="G29" s="49"/>
      <c r="H29" s="49"/>
      <c r="I29" s="49"/>
      <c r="J29" s="49"/>
    </row>
    <row r="30" spans="2:10" ht="21" x14ac:dyDescent="0.25">
      <c r="B30" s="140" t="s">
        <v>58</v>
      </c>
      <c r="C30" s="140"/>
      <c r="D30" s="140"/>
      <c r="E30" s="140"/>
      <c r="F30" s="140"/>
      <c r="G30" s="140"/>
      <c r="H30" s="140"/>
      <c r="I30" s="140"/>
      <c r="J30" s="140"/>
    </row>
    <row r="31" spans="2:10" ht="21" x14ac:dyDescent="0.25">
      <c r="B31" s="49"/>
      <c r="C31" s="49"/>
      <c r="D31" s="49"/>
      <c r="E31" s="49"/>
      <c r="F31" s="49"/>
      <c r="G31" s="49"/>
      <c r="H31" s="49"/>
      <c r="I31" s="49"/>
      <c r="J31" s="49"/>
    </row>
    <row r="32" spans="2:10" x14ac:dyDescent="0.2">
      <c r="B32" s="141" t="s">
        <v>108</v>
      </c>
      <c r="C32" s="141"/>
      <c r="D32" s="141"/>
      <c r="E32" s="141"/>
      <c r="F32" s="141"/>
      <c r="G32" s="141"/>
      <c r="H32" s="141"/>
      <c r="I32" s="141"/>
      <c r="J32" s="141"/>
    </row>
    <row r="33" spans="2:10" ht="132" customHeight="1" x14ac:dyDescent="0.2">
      <c r="B33" s="141"/>
      <c r="C33" s="141"/>
      <c r="D33" s="141"/>
      <c r="E33" s="141"/>
      <c r="F33" s="141"/>
      <c r="G33" s="141"/>
      <c r="H33" s="141"/>
      <c r="I33" s="141"/>
      <c r="J33" s="141"/>
    </row>
  </sheetData>
  <sheetProtection algorithmName="SHA-512" hashValue="BBCiblMqAPAvHLtZUdjA9X1x/FxlTxTsbvUSs4diOvrLCIzBZuhX/ccaO2B3uBxrYHDKskuaad21pdrqXvvUBA==" saltValue="Kq2sEk1l53ESd5hkF9GPMQ==" spinCount="100000" sheet="1" objects="1" scenarios="1"/>
  <mergeCells count="14">
    <mergeCell ref="B27:J28"/>
    <mergeCell ref="B30:J30"/>
    <mergeCell ref="B32:J33"/>
    <mergeCell ref="B12:J13"/>
    <mergeCell ref="B10:J10"/>
    <mergeCell ref="B15:J15"/>
    <mergeCell ref="B17:J18"/>
    <mergeCell ref="L5:Q5"/>
    <mergeCell ref="L6:Q14"/>
    <mergeCell ref="B20:J20"/>
    <mergeCell ref="B22:J23"/>
    <mergeCell ref="B25:J25"/>
    <mergeCell ref="B5:J5"/>
    <mergeCell ref="B7: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2:C22"/>
  <sheetViews>
    <sheetView showGridLines="0" showRowColHeaders="0" workbookViewId="0">
      <selection activeCell="C4" sqref="C4"/>
    </sheetView>
  </sheetViews>
  <sheetFormatPr baseColWidth="10" defaultColWidth="8.83203125" defaultRowHeight="15" x14ac:dyDescent="0.2"/>
  <cols>
    <col min="1" max="1" width="8.83203125" style="12"/>
    <col min="2" max="2" width="61.33203125" customWidth="1"/>
    <col min="3" max="3" width="13.5" customWidth="1"/>
    <col min="6" max="6" width="17.6640625" customWidth="1"/>
    <col min="7" max="7" width="14.83203125" customWidth="1"/>
    <col min="8" max="8" width="11.83203125" customWidth="1"/>
    <col min="9" max="9" width="10.5" customWidth="1"/>
    <col min="10" max="10" width="9.5" customWidth="1"/>
    <col min="11" max="11" width="5.83203125" customWidth="1"/>
  </cols>
  <sheetData>
    <row r="2" spans="2:3" ht="21" x14ac:dyDescent="0.25">
      <c r="B2" s="48" t="s">
        <v>80</v>
      </c>
      <c r="C2" s="52" t="s">
        <v>69</v>
      </c>
    </row>
    <row r="3" spans="2:3" ht="29" customHeight="1" x14ac:dyDescent="0.25">
      <c r="B3" s="49"/>
      <c r="C3" s="49"/>
    </row>
    <row r="4" spans="2:3" s="12" customFormat="1" ht="19" customHeight="1" x14ac:dyDescent="0.25">
      <c r="B4" s="50" t="s">
        <v>94</v>
      </c>
      <c r="C4" s="53">
        <v>250</v>
      </c>
    </row>
    <row r="5" spans="2:3" s="12" customFormat="1" ht="19" customHeight="1" x14ac:dyDescent="0.25">
      <c r="B5" s="50" t="s">
        <v>87</v>
      </c>
      <c r="C5" s="55">
        <v>2018</v>
      </c>
    </row>
    <row r="6" spans="2:3" ht="21" x14ac:dyDescent="0.25">
      <c r="B6" s="50" t="s">
        <v>81</v>
      </c>
      <c r="C6" s="62">
        <v>0.08</v>
      </c>
    </row>
    <row r="7" spans="2:3" s="12" customFormat="1" ht="21" x14ac:dyDescent="0.25">
      <c r="B7" s="50" t="s">
        <v>84</v>
      </c>
      <c r="C7" s="62">
        <v>1.8499999999999999E-2</v>
      </c>
    </row>
    <row r="8" spans="2:3" s="12" customFormat="1" ht="21" x14ac:dyDescent="0.25">
      <c r="B8" s="50" t="s">
        <v>86</v>
      </c>
      <c r="C8" s="53">
        <v>150</v>
      </c>
    </row>
    <row r="9" spans="2:3" s="12" customFormat="1" ht="21" x14ac:dyDescent="0.25">
      <c r="B9" s="50" t="s">
        <v>79</v>
      </c>
      <c r="C9" s="53">
        <v>0.28999999999999998</v>
      </c>
    </row>
    <row r="10" spans="2:3" ht="21" x14ac:dyDescent="0.25">
      <c r="B10" s="50" t="s">
        <v>60</v>
      </c>
      <c r="C10" s="62">
        <v>0.03</v>
      </c>
    </row>
    <row r="11" spans="2:3" x14ac:dyDescent="0.2">
      <c r="C11" s="47"/>
    </row>
    <row r="12" spans="2:3" s="12" customFormat="1" ht="21" x14ac:dyDescent="0.25">
      <c r="B12" s="49"/>
      <c r="C12" s="54"/>
    </row>
    <row r="13" spans="2:3" ht="21" x14ac:dyDescent="0.25">
      <c r="B13" s="51" t="s">
        <v>82</v>
      </c>
      <c r="C13" s="55">
        <v>300</v>
      </c>
    </row>
    <row r="14" spans="2:3" ht="21" x14ac:dyDescent="0.25">
      <c r="B14" s="49"/>
      <c r="C14" s="54"/>
    </row>
    <row r="15" spans="2:3" s="12" customFormat="1" ht="21" x14ac:dyDescent="0.25">
      <c r="B15" s="50" t="s">
        <v>78</v>
      </c>
      <c r="C15" s="62">
        <v>0.02</v>
      </c>
    </row>
    <row r="16" spans="2:3" ht="21" x14ac:dyDescent="0.25">
      <c r="B16" s="50" t="s">
        <v>83</v>
      </c>
      <c r="C16" s="62">
        <v>0.85</v>
      </c>
    </row>
    <row r="20" spans="2:3" x14ac:dyDescent="0.2">
      <c r="B20" s="217" t="s">
        <v>112</v>
      </c>
      <c r="C20" s="217"/>
    </row>
    <row r="21" spans="2:3" x14ac:dyDescent="0.2">
      <c r="B21" s="217"/>
      <c r="C21" s="217"/>
    </row>
    <row r="22" spans="2:3" ht="70" customHeight="1" x14ac:dyDescent="0.2">
      <c r="B22" s="217"/>
      <c r="C22" s="217"/>
    </row>
  </sheetData>
  <sheetProtection algorithmName="SHA-512" hashValue="DgAzCSAeFMYkqPajlTNMV2UAhz+8TYVw3BGLal27EQ7ZdFwE/RL8d6vkGRf0brE63JdMHecLd2O7S+tlMsu71Q==" saltValue="Pa1GNaWWYT6wVVXKY81H1g==" spinCount="100000" sheet="1" selectLockedCells="1"/>
  <mergeCells count="1">
    <mergeCell ref="B20:C2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8"/>
  <sheetViews>
    <sheetView showGridLines="0" showRowColHeaders="0" workbookViewId="0">
      <selection activeCell="AJ58" sqref="AJ58"/>
    </sheetView>
  </sheetViews>
  <sheetFormatPr baseColWidth="10" defaultColWidth="8.83203125" defaultRowHeight="15" x14ac:dyDescent="0.2"/>
  <cols>
    <col min="1" max="1" width="5.5" style="12" customWidth="1"/>
    <col min="2" max="2" width="5" customWidth="1"/>
    <col min="3" max="3" width="3.6640625" bestFit="1" customWidth="1"/>
    <col min="4" max="4" width="3" bestFit="1" customWidth="1"/>
    <col min="5" max="21" width="3.6640625" bestFit="1" customWidth="1"/>
    <col min="22" max="26" width="4" bestFit="1" customWidth="1"/>
    <col min="27" max="27" width="5.5" customWidth="1"/>
    <col min="28" max="28" width="3" bestFit="1" customWidth="1"/>
    <col min="29" max="29" width="3.6640625" bestFit="1" customWidth="1"/>
    <col min="30" max="41" width="3" bestFit="1" customWidth="1"/>
    <col min="42" max="42" width="3.1640625" customWidth="1"/>
    <col min="43" max="43" width="3.6640625" bestFit="1" customWidth="1"/>
    <col min="44" max="44" width="9.1640625" hidden="1" customWidth="1"/>
    <col min="45" max="45" width="1.5" hidden="1" customWidth="1"/>
    <col min="46" max="46" width="10.1640625" hidden="1" customWidth="1"/>
    <col min="47" max="49" width="9.1640625" hidden="1" customWidth="1"/>
  </cols>
  <sheetData>
    <row r="1" spans="2:50" s="12" customFormat="1" ht="16" thickBot="1" x14ac:dyDescent="0.25"/>
    <row r="2" spans="2:50" x14ac:dyDescent="0.2">
      <c r="B2" s="23"/>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3"/>
    </row>
    <row r="3" spans="2:50" ht="21" x14ac:dyDescent="0.25">
      <c r="B3" s="8"/>
      <c r="C3" s="4"/>
      <c r="D3" s="4"/>
      <c r="E3" s="4"/>
      <c r="F3" s="4"/>
      <c r="G3" s="4"/>
      <c r="H3" s="4"/>
      <c r="I3" s="4"/>
      <c r="J3" s="4"/>
      <c r="K3" s="4"/>
      <c r="L3" s="4"/>
      <c r="M3" s="4"/>
      <c r="N3" s="4"/>
      <c r="O3" s="4"/>
      <c r="P3" s="143" t="s">
        <v>31</v>
      </c>
      <c r="Q3" s="143"/>
      <c r="R3" s="143"/>
      <c r="S3" s="143"/>
      <c r="T3" s="143"/>
      <c r="U3" s="143"/>
      <c r="V3" s="143"/>
      <c r="W3" s="143"/>
      <c r="X3" s="143"/>
      <c r="Y3" s="143"/>
      <c r="Z3" s="143"/>
      <c r="AA3" s="143"/>
      <c r="AB3" s="143"/>
      <c r="AC3" s="4"/>
      <c r="AD3" s="4"/>
      <c r="AE3" s="4"/>
      <c r="AF3" s="4"/>
      <c r="AG3" s="4"/>
      <c r="AH3" s="4"/>
      <c r="AI3" s="4"/>
      <c r="AJ3" s="4"/>
      <c r="AK3" s="4"/>
      <c r="AL3" s="4"/>
      <c r="AM3" s="4"/>
      <c r="AN3" s="4"/>
      <c r="AO3" s="4"/>
      <c r="AP3" s="4"/>
      <c r="AQ3" s="4"/>
      <c r="AR3" s="4"/>
      <c r="AS3" s="4"/>
      <c r="AT3" s="4"/>
      <c r="AU3" s="4"/>
      <c r="AV3" s="4"/>
      <c r="AW3" s="4"/>
      <c r="AX3" s="6"/>
    </row>
    <row r="4" spans="2:50" x14ac:dyDescent="0.2">
      <c r="B4" s="8"/>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158" t="s">
        <v>1</v>
      </c>
      <c r="AU4" s="158"/>
      <c r="AV4" s="158"/>
      <c r="AW4" s="158"/>
      <c r="AX4" s="6"/>
    </row>
    <row r="5" spans="2:50" ht="30" x14ac:dyDescent="0.2">
      <c r="B5" s="8"/>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25" t="s">
        <v>47</v>
      </c>
      <c r="AU5" s="25" t="s">
        <v>46</v>
      </c>
      <c r="AV5" s="25" t="s">
        <v>48</v>
      </c>
      <c r="AW5" s="25" t="s">
        <v>52</v>
      </c>
      <c r="AX5" s="6"/>
    </row>
    <row r="6" spans="2:50" x14ac:dyDescent="0.2">
      <c r="B6" s="8"/>
      <c r="C6" s="4"/>
      <c r="D6" s="144" t="s">
        <v>32</v>
      </c>
      <c r="E6" s="145"/>
      <c r="F6" s="145"/>
      <c r="G6" s="145"/>
      <c r="H6" s="146"/>
      <c r="I6" s="4"/>
      <c r="J6" s="4"/>
      <c r="K6" s="4"/>
      <c r="L6" s="4"/>
      <c r="M6" s="4"/>
      <c r="N6" s="4"/>
      <c r="O6" s="4"/>
      <c r="P6" s="4"/>
      <c r="Q6" s="4"/>
      <c r="R6" s="4"/>
      <c r="S6" s="4"/>
      <c r="T6" s="4"/>
      <c r="U6" s="4"/>
      <c r="V6" s="144" t="s">
        <v>33</v>
      </c>
      <c r="W6" s="145"/>
      <c r="X6" s="146"/>
      <c r="Y6" s="4"/>
      <c r="Z6" s="4"/>
      <c r="AA6" s="4"/>
      <c r="AB6" s="4"/>
      <c r="AC6" s="4"/>
      <c r="AD6" s="4"/>
      <c r="AE6" s="4"/>
      <c r="AF6" s="4"/>
      <c r="AG6" s="4"/>
      <c r="AH6" s="4"/>
      <c r="AI6" s="4"/>
      <c r="AJ6" s="4"/>
      <c r="AK6" s="4"/>
      <c r="AL6" s="4"/>
      <c r="AM6" s="144" t="s">
        <v>34</v>
      </c>
      <c r="AN6" s="145"/>
      <c r="AO6" s="145"/>
      <c r="AP6" s="146"/>
      <c r="AQ6" s="4"/>
      <c r="AR6" s="1"/>
      <c r="AS6" s="1"/>
      <c r="AT6" s="10"/>
      <c r="AU6" s="10"/>
      <c r="AV6" s="10"/>
      <c r="AW6" s="10"/>
      <c r="AX6" s="6"/>
    </row>
    <row r="7" spans="2:50" x14ac:dyDescent="0.2">
      <c r="B7" s="8"/>
      <c r="C7" s="4"/>
      <c r="D7" s="14"/>
      <c r="E7" s="14">
        <v>-90</v>
      </c>
      <c r="F7" s="14">
        <v>-85</v>
      </c>
      <c r="G7" s="14">
        <v>-80</v>
      </c>
      <c r="H7" s="14">
        <v>-75</v>
      </c>
      <c r="I7" s="14">
        <v>-70</v>
      </c>
      <c r="J7" s="14">
        <v>-65</v>
      </c>
      <c r="K7" s="14">
        <v>-60</v>
      </c>
      <c r="L7" s="14">
        <v>-55</v>
      </c>
      <c r="M7" s="14">
        <v>-50</v>
      </c>
      <c r="N7" s="14">
        <v>-45</v>
      </c>
      <c r="O7" s="14">
        <v>-40</v>
      </c>
      <c r="P7" s="14">
        <v>-35</v>
      </c>
      <c r="Q7" s="14">
        <v>-30</v>
      </c>
      <c r="R7" s="14">
        <v>-25</v>
      </c>
      <c r="S7" s="14">
        <v>-20</v>
      </c>
      <c r="T7" s="14">
        <v>-15</v>
      </c>
      <c r="U7" s="14">
        <v>-10</v>
      </c>
      <c r="V7" s="14">
        <v>-5</v>
      </c>
      <c r="W7" s="14">
        <v>0</v>
      </c>
      <c r="X7" s="14">
        <v>5</v>
      </c>
      <c r="Y7" s="14">
        <v>10</v>
      </c>
      <c r="Z7" s="14">
        <v>15</v>
      </c>
      <c r="AA7" s="14">
        <v>20</v>
      </c>
      <c r="AB7" s="14">
        <v>25</v>
      </c>
      <c r="AC7" s="14">
        <v>30</v>
      </c>
      <c r="AD7" s="14">
        <v>35</v>
      </c>
      <c r="AE7" s="14">
        <v>40</v>
      </c>
      <c r="AF7" s="14">
        <v>45</v>
      </c>
      <c r="AG7" s="14">
        <v>50</v>
      </c>
      <c r="AH7" s="14">
        <v>55</v>
      </c>
      <c r="AI7" s="14">
        <v>60</v>
      </c>
      <c r="AJ7" s="14">
        <v>65</v>
      </c>
      <c r="AK7" s="14">
        <v>70</v>
      </c>
      <c r="AL7" s="14">
        <v>75</v>
      </c>
      <c r="AM7" s="14">
        <v>80</v>
      </c>
      <c r="AN7" s="14">
        <v>85</v>
      </c>
      <c r="AO7" s="14">
        <v>90</v>
      </c>
      <c r="AP7" s="14"/>
      <c r="AQ7" s="4"/>
      <c r="AR7" s="1"/>
      <c r="AS7" s="1"/>
      <c r="AT7" s="11">
        <v>-90</v>
      </c>
      <c r="AU7" s="11">
        <v>1</v>
      </c>
      <c r="AV7" s="10">
        <v>0</v>
      </c>
      <c r="AW7" s="10">
        <v>1</v>
      </c>
      <c r="AX7" s="6"/>
    </row>
    <row r="8" spans="2:50" x14ac:dyDescent="0.2">
      <c r="B8" s="8"/>
      <c r="C8" s="4"/>
      <c r="D8" s="14">
        <v>0</v>
      </c>
      <c r="E8" s="13">
        <v>87</v>
      </c>
      <c r="F8" s="13">
        <v>87</v>
      </c>
      <c r="G8" s="13">
        <v>87</v>
      </c>
      <c r="H8" s="13">
        <v>87</v>
      </c>
      <c r="I8" s="13">
        <v>87</v>
      </c>
      <c r="J8" s="13">
        <v>87</v>
      </c>
      <c r="K8" s="13">
        <v>87</v>
      </c>
      <c r="L8" s="13">
        <v>87</v>
      </c>
      <c r="M8" s="13">
        <v>87</v>
      </c>
      <c r="N8" s="13">
        <v>87</v>
      </c>
      <c r="O8" s="13">
        <v>87</v>
      </c>
      <c r="P8" s="13">
        <v>87</v>
      </c>
      <c r="Q8" s="13">
        <v>87</v>
      </c>
      <c r="R8" s="13">
        <v>87</v>
      </c>
      <c r="S8" s="13">
        <v>87</v>
      </c>
      <c r="T8" s="13">
        <v>87</v>
      </c>
      <c r="U8" s="13">
        <v>87</v>
      </c>
      <c r="V8" s="13">
        <v>87</v>
      </c>
      <c r="W8" s="13">
        <v>87</v>
      </c>
      <c r="X8" s="13">
        <v>87</v>
      </c>
      <c r="Y8" s="13">
        <v>87</v>
      </c>
      <c r="Z8" s="13">
        <v>87</v>
      </c>
      <c r="AA8" s="13">
        <v>87</v>
      </c>
      <c r="AB8" s="13">
        <v>87</v>
      </c>
      <c r="AC8" s="13">
        <v>87</v>
      </c>
      <c r="AD8" s="13">
        <v>87</v>
      </c>
      <c r="AE8" s="13">
        <v>87</v>
      </c>
      <c r="AF8" s="13">
        <v>87</v>
      </c>
      <c r="AG8" s="13">
        <v>87</v>
      </c>
      <c r="AH8" s="13">
        <v>87</v>
      </c>
      <c r="AI8" s="13">
        <v>87</v>
      </c>
      <c r="AJ8" s="13">
        <v>87</v>
      </c>
      <c r="AK8" s="13">
        <v>87</v>
      </c>
      <c r="AL8" s="13">
        <v>87</v>
      </c>
      <c r="AM8" s="13">
        <v>87</v>
      </c>
      <c r="AN8" s="13">
        <v>87</v>
      </c>
      <c r="AO8" s="13">
        <v>87</v>
      </c>
      <c r="AP8" s="14">
        <v>0</v>
      </c>
      <c r="AQ8" s="4"/>
      <c r="AR8" s="1"/>
      <c r="AS8" s="1"/>
      <c r="AT8" s="11">
        <v>-85</v>
      </c>
      <c r="AU8" s="11">
        <v>2</v>
      </c>
      <c r="AV8" s="10">
        <v>5</v>
      </c>
      <c r="AW8" s="10">
        <v>2</v>
      </c>
      <c r="AX8" s="6"/>
    </row>
    <row r="9" spans="2:50" x14ac:dyDescent="0.2">
      <c r="B9" s="8"/>
      <c r="C9" s="4"/>
      <c r="D9" s="14">
        <v>5</v>
      </c>
      <c r="E9" s="13">
        <v>88</v>
      </c>
      <c r="F9" s="13">
        <v>88</v>
      </c>
      <c r="G9" s="13">
        <v>89</v>
      </c>
      <c r="H9" s="13">
        <v>89</v>
      </c>
      <c r="I9" s="13">
        <v>89</v>
      </c>
      <c r="J9" s="13">
        <v>90</v>
      </c>
      <c r="K9" s="13">
        <v>90</v>
      </c>
      <c r="L9" s="13">
        <v>90</v>
      </c>
      <c r="M9" s="13">
        <v>91</v>
      </c>
      <c r="N9" s="13">
        <v>91</v>
      </c>
      <c r="O9" s="13">
        <v>91</v>
      </c>
      <c r="P9" s="13">
        <v>91</v>
      </c>
      <c r="Q9" s="13">
        <v>91</v>
      </c>
      <c r="R9" s="13">
        <v>91</v>
      </c>
      <c r="S9" s="13">
        <v>91</v>
      </c>
      <c r="T9" s="13">
        <v>91</v>
      </c>
      <c r="U9" s="13">
        <v>91</v>
      </c>
      <c r="V9" s="13">
        <v>92</v>
      </c>
      <c r="W9" s="13">
        <v>92</v>
      </c>
      <c r="X9" s="13">
        <v>92</v>
      </c>
      <c r="Y9" s="13">
        <v>91</v>
      </c>
      <c r="Z9" s="13">
        <v>91</v>
      </c>
      <c r="AA9" s="13">
        <v>91</v>
      </c>
      <c r="AB9" s="13">
        <v>91</v>
      </c>
      <c r="AC9" s="13">
        <v>91</v>
      </c>
      <c r="AD9" s="13">
        <v>91</v>
      </c>
      <c r="AE9" s="13">
        <v>91</v>
      </c>
      <c r="AF9" s="13">
        <v>91</v>
      </c>
      <c r="AG9" s="13">
        <v>90</v>
      </c>
      <c r="AH9" s="13">
        <v>90</v>
      </c>
      <c r="AI9" s="13">
        <v>90</v>
      </c>
      <c r="AJ9" s="13">
        <v>91</v>
      </c>
      <c r="AK9" s="13">
        <v>91</v>
      </c>
      <c r="AL9" s="13">
        <v>91</v>
      </c>
      <c r="AM9" s="13">
        <v>90</v>
      </c>
      <c r="AN9" s="13">
        <v>89</v>
      </c>
      <c r="AO9" s="13">
        <v>89</v>
      </c>
      <c r="AP9" s="14">
        <v>5</v>
      </c>
      <c r="AQ9" s="4"/>
      <c r="AR9" s="1"/>
      <c r="AS9" s="1"/>
      <c r="AT9" s="11">
        <v>-80</v>
      </c>
      <c r="AU9" s="11">
        <v>3</v>
      </c>
      <c r="AV9" s="10">
        <v>10</v>
      </c>
      <c r="AW9" s="10">
        <v>3</v>
      </c>
      <c r="AX9" s="6"/>
    </row>
    <row r="10" spans="2:50" x14ac:dyDescent="0.2">
      <c r="B10" s="8"/>
      <c r="C10" s="4"/>
      <c r="D10" s="14">
        <v>10</v>
      </c>
      <c r="E10" s="13">
        <v>89</v>
      </c>
      <c r="F10" s="13">
        <v>90</v>
      </c>
      <c r="G10" s="13">
        <v>91</v>
      </c>
      <c r="H10" s="13">
        <v>91</v>
      </c>
      <c r="I10" s="13">
        <v>91</v>
      </c>
      <c r="J10" s="13">
        <v>92</v>
      </c>
      <c r="K10" s="13">
        <v>92</v>
      </c>
      <c r="L10" s="13">
        <v>93</v>
      </c>
      <c r="M10" s="13">
        <v>94</v>
      </c>
      <c r="N10" s="13">
        <v>94</v>
      </c>
      <c r="O10" s="13">
        <v>94</v>
      </c>
      <c r="P10" s="13">
        <v>95</v>
      </c>
      <c r="Q10" s="13">
        <v>95</v>
      </c>
      <c r="R10" s="13">
        <v>95</v>
      </c>
      <c r="S10" s="13">
        <v>95</v>
      </c>
      <c r="T10" s="13">
        <v>95</v>
      </c>
      <c r="U10" s="13">
        <v>95</v>
      </c>
      <c r="V10" s="13">
        <v>96</v>
      </c>
      <c r="W10" s="13">
        <v>96</v>
      </c>
      <c r="X10" s="13">
        <v>96</v>
      </c>
      <c r="Y10" s="13">
        <v>95</v>
      </c>
      <c r="Z10" s="13">
        <v>95</v>
      </c>
      <c r="AA10" s="13">
        <v>95</v>
      </c>
      <c r="AB10" s="13">
        <v>95</v>
      </c>
      <c r="AC10" s="13">
        <v>95</v>
      </c>
      <c r="AD10" s="13">
        <v>95</v>
      </c>
      <c r="AE10" s="13">
        <v>94</v>
      </c>
      <c r="AF10" s="13">
        <v>94</v>
      </c>
      <c r="AG10" s="13">
        <v>94</v>
      </c>
      <c r="AH10" s="13">
        <v>93</v>
      </c>
      <c r="AI10" s="13">
        <v>93</v>
      </c>
      <c r="AJ10" s="13">
        <v>93</v>
      </c>
      <c r="AK10" s="13">
        <v>92</v>
      </c>
      <c r="AL10" s="13">
        <v>91</v>
      </c>
      <c r="AM10" s="13">
        <v>91</v>
      </c>
      <c r="AN10" s="13">
        <v>90</v>
      </c>
      <c r="AO10" s="13">
        <v>90</v>
      </c>
      <c r="AP10" s="14">
        <v>10</v>
      </c>
      <c r="AQ10" s="4"/>
      <c r="AR10" s="1"/>
      <c r="AS10" s="1"/>
      <c r="AT10" s="11">
        <v>-75</v>
      </c>
      <c r="AU10" s="11">
        <v>4</v>
      </c>
      <c r="AV10" s="10">
        <v>15</v>
      </c>
      <c r="AW10" s="10">
        <v>4</v>
      </c>
      <c r="AX10" s="6"/>
    </row>
    <row r="11" spans="2:50" x14ac:dyDescent="0.2">
      <c r="B11" s="8"/>
      <c r="C11" s="4"/>
      <c r="D11" s="14">
        <v>15</v>
      </c>
      <c r="E11" s="13">
        <v>88</v>
      </c>
      <c r="F11" s="13">
        <v>89</v>
      </c>
      <c r="G11" s="13">
        <v>90</v>
      </c>
      <c r="H11" s="13">
        <v>91</v>
      </c>
      <c r="I11" s="13">
        <v>92</v>
      </c>
      <c r="J11" s="13">
        <v>93</v>
      </c>
      <c r="K11" s="13">
        <v>93</v>
      </c>
      <c r="L11" s="13">
        <v>94</v>
      </c>
      <c r="M11" s="13">
        <v>95</v>
      </c>
      <c r="N11" s="13">
        <v>95</v>
      </c>
      <c r="O11" s="13">
        <v>95</v>
      </c>
      <c r="P11" s="13">
        <v>96</v>
      </c>
      <c r="Q11" s="13">
        <v>96</v>
      </c>
      <c r="R11" s="13">
        <v>96</v>
      </c>
      <c r="S11" s="18">
        <v>97</v>
      </c>
      <c r="T11" s="18">
        <v>97</v>
      </c>
      <c r="U11" s="18">
        <v>97</v>
      </c>
      <c r="V11" s="18">
        <v>97</v>
      </c>
      <c r="W11" s="18">
        <v>97</v>
      </c>
      <c r="X11" s="18">
        <v>97</v>
      </c>
      <c r="Y11" s="18">
        <v>97</v>
      </c>
      <c r="Z11" s="18">
        <v>97</v>
      </c>
      <c r="AA11" s="18">
        <v>97</v>
      </c>
      <c r="AB11" s="13">
        <v>96</v>
      </c>
      <c r="AC11" s="13">
        <v>96</v>
      </c>
      <c r="AD11" s="13">
        <v>96</v>
      </c>
      <c r="AE11" s="13">
        <v>95</v>
      </c>
      <c r="AF11" s="13">
        <v>95</v>
      </c>
      <c r="AG11" s="13">
        <v>95</v>
      </c>
      <c r="AH11" s="13">
        <v>94</v>
      </c>
      <c r="AI11" s="13">
        <v>94</v>
      </c>
      <c r="AJ11" s="13">
        <v>93</v>
      </c>
      <c r="AK11" s="13">
        <v>92</v>
      </c>
      <c r="AL11" s="13">
        <v>91</v>
      </c>
      <c r="AM11" s="13">
        <v>91</v>
      </c>
      <c r="AN11" s="13">
        <v>90</v>
      </c>
      <c r="AO11" s="13">
        <v>89</v>
      </c>
      <c r="AP11" s="14">
        <v>15</v>
      </c>
      <c r="AQ11" s="4"/>
      <c r="AR11" s="1"/>
      <c r="AS11" s="1"/>
      <c r="AT11" s="11">
        <v>-70</v>
      </c>
      <c r="AU11" s="11">
        <v>5</v>
      </c>
      <c r="AV11" s="10">
        <v>20</v>
      </c>
      <c r="AW11" s="10">
        <v>5</v>
      </c>
      <c r="AX11" s="6"/>
    </row>
    <row r="12" spans="2:50" x14ac:dyDescent="0.2">
      <c r="B12" s="8"/>
      <c r="C12" s="150" t="s">
        <v>35</v>
      </c>
      <c r="D12" s="14">
        <v>20</v>
      </c>
      <c r="E12" s="13">
        <v>87</v>
      </c>
      <c r="F12" s="13">
        <v>88</v>
      </c>
      <c r="G12" s="13">
        <v>89</v>
      </c>
      <c r="H12" s="13">
        <v>90</v>
      </c>
      <c r="I12" s="13">
        <v>91</v>
      </c>
      <c r="J12" s="13">
        <v>92</v>
      </c>
      <c r="K12" s="13">
        <v>93</v>
      </c>
      <c r="L12" s="13">
        <v>94</v>
      </c>
      <c r="M12" s="13">
        <v>95</v>
      </c>
      <c r="N12" s="13">
        <v>96</v>
      </c>
      <c r="O12" s="13">
        <v>96</v>
      </c>
      <c r="P12" s="18">
        <v>97</v>
      </c>
      <c r="Q12" s="18">
        <v>97</v>
      </c>
      <c r="R12" s="18">
        <v>97</v>
      </c>
      <c r="S12" s="17">
        <v>98</v>
      </c>
      <c r="T12" s="17">
        <v>98</v>
      </c>
      <c r="U12" s="17">
        <v>98</v>
      </c>
      <c r="V12" s="17">
        <v>98</v>
      </c>
      <c r="W12" s="17">
        <v>98</v>
      </c>
      <c r="X12" s="17">
        <v>98</v>
      </c>
      <c r="Y12" s="17">
        <v>98</v>
      </c>
      <c r="Z12" s="17">
        <v>98</v>
      </c>
      <c r="AA12" s="17">
        <v>98</v>
      </c>
      <c r="AB12" s="18">
        <v>97</v>
      </c>
      <c r="AC12" s="18">
        <v>97</v>
      </c>
      <c r="AD12" s="18">
        <v>97</v>
      </c>
      <c r="AE12" s="13">
        <v>96</v>
      </c>
      <c r="AF12" s="13">
        <v>96</v>
      </c>
      <c r="AG12" s="13">
        <v>96</v>
      </c>
      <c r="AH12" s="13">
        <v>95</v>
      </c>
      <c r="AI12" s="13">
        <v>94</v>
      </c>
      <c r="AJ12" s="13">
        <v>93</v>
      </c>
      <c r="AK12" s="13">
        <v>92</v>
      </c>
      <c r="AL12" s="13">
        <v>91</v>
      </c>
      <c r="AM12" s="13">
        <v>90</v>
      </c>
      <c r="AN12" s="13">
        <v>89</v>
      </c>
      <c r="AO12" s="13">
        <v>88</v>
      </c>
      <c r="AP12" s="14">
        <v>20</v>
      </c>
      <c r="AQ12" s="150" t="s">
        <v>35</v>
      </c>
      <c r="AR12" s="1"/>
      <c r="AS12" s="1"/>
      <c r="AT12" s="11">
        <v>-65</v>
      </c>
      <c r="AU12" s="11">
        <v>6</v>
      </c>
      <c r="AV12" s="10">
        <v>25</v>
      </c>
      <c r="AW12" s="10">
        <v>6</v>
      </c>
      <c r="AX12" s="6"/>
    </row>
    <row r="13" spans="2:50" x14ac:dyDescent="0.2">
      <c r="B13" s="8"/>
      <c r="C13" s="151"/>
      <c r="D13" s="14">
        <v>25</v>
      </c>
      <c r="E13" s="13">
        <v>87</v>
      </c>
      <c r="F13" s="13">
        <v>88</v>
      </c>
      <c r="G13" s="13">
        <v>89</v>
      </c>
      <c r="H13" s="13">
        <v>90</v>
      </c>
      <c r="I13" s="13">
        <v>91</v>
      </c>
      <c r="J13" s="13">
        <v>92</v>
      </c>
      <c r="K13" s="13">
        <v>93</v>
      </c>
      <c r="L13" s="13">
        <v>94</v>
      </c>
      <c r="M13" s="13">
        <v>95</v>
      </c>
      <c r="N13" s="13">
        <v>96</v>
      </c>
      <c r="O13" s="18">
        <v>97</v>
      </c>
      <c r="P13" s="17">
        <v>98</v>
      </c>
      <c r="Q13" s="17">
        <v>98</v>
      </c>
      <c r="R13" s="15">
        <v>99</v>
      </c>
      <c r="S13" s="15">
        <v>99</v>
      </c>
      <c r="T13" s="15">
        <v>99</v>
      </c>
      <c r="U13" s="15">
        <v>99</v>
      </c>
      <c r="V13" s="15">
        <v>99</v>
      </c>
      <c r="W13" s="15">
        <v>99</v>
      </c>
      <c r="X13" s="15">
        <v>99</v>
      </c>
      <c r="Y13" s="15">
        <v>99</v>
      </c>
      <c r="Z13" s="15">
        <v>99</v>
      </c>
      <c r="AA13" s="15">
        <v>99</v>
      </c>
      <c r="AB13" s="17">
        <v>98</v>
      </c>
      <c r="AC13" s="18">
        <v>97</v>
      </c>
      <c r="AD13" s="18">
        <v>97</v>
      </c>
      <c r="AE13" s="18">
        <v>97</v>
      </c>
      <c r="AF13" s="13">
        <v>96</v>
      </c>
      <c r="AG13" s="13">
        <v>96</v>
      </c>
      <c r="AH13" s="13">
        <v>95</v>
      </c>
      <c r="AI13" s="13">
        <v>94</v>
      </c>
      <c r="AJ13" s="13">
        <v>93</v>
      </c>
      <c r="AK13" s="13">
        <v>92</v>
      </c>
      <c r="AL13" s="13">
        <v>91</v>
      </c>
      <c r="AM13" s="13">
        <v>89</v>
      </c>
      <c r="AN13" s="13">
        <v>88</v>
      </c>
      <c r="AO13" s="13">
        <v>87</v>
      </c>
      <c r="AP13" s="14">
        <v>25</v>
      </c>
      <c r="AQ13" s="151"/>
      <c r="AR13" s="1"/>
      <c r="AS13" s="1"/>
      <c r="AT13" s="11">
        <v>-60</v>
      </c>
      <c r="AU13" s="11">
        <v>7</v>
      </c>
      <c r="AV13" s="10">
        <v>30</v>
      </c>
      <c r="AW13" s="10">
        <v>7</v>
      </c>
      <c r="AX13" s="6"/>
    </row>
    <row r="14" spans="2:50" x14ac:dyDescent="0.2">
      <c r="B14" s="8"/>
      <c r="C14" s="151"/>
      <c r="D14" s="14">
        <v>30</v>
      </c>
      <c r="E14" s="13">
        <v>86</v>
      </c>
      <c r="F14" s="13">
        <v>87</v>
      </c>
      <c r="G14" s="13">
        <v>88</v>
      </c>
      <c r="H14" s="13">
        <v>89</v>
      </c>
      <c r="I14" s="13">
        <v>90</v>
      </c>
      <c r="J14" s="13">
        <v>92</v>
      </c>
      <c r="K14" s="13">
        <v>93</v>
      </c>
      <c r="L14" s="13">
        <v>94</v>
      </c>
      <c r="M14" s="13">
        <v>95</v>
      </c>
      <c r="N14" s="13">
        <v>96</v>
      </c>
      <c r="O14" s="18">
        <v>97</v>
      </c>
      <c r="P14" s="17">
        <v>98</v>
      </c>
      <c r="Q14" s="17">
        <v>98</v>
      </c>
      <c r="R14" s="17">
        <v>98</v>
      </c>
      <c r="S14" s="15">
        <v>99</v>
      </c>
      <c r="T14" s="15">
        <v>99</v>
      </c>
      <c r="U14" s="15">
        <v>99</v>
      </c>
      <c r="V14" s="16">
        <v>100</v>
      </c>
      <c r="W14" s="16">
        <v>100</v>
      </c>
      <c r="X14" s="16">
        <v>100</v>
      </c>
      <c r="Y14" s="16">
        <v>100</v>
      </c>
      <c r="Z14" s="16">
        <v>100</v>
      </c>
      <c r="AA14" s="16">
        <v>100</v>
      </c>
      <c r="AB14" s="15">
        <v>99</v>
      </c>
      <c r="AC14" s="17">
        <v>98</v>
      </c>
      <c r="AD14" s="17">
        <v>98</v>
      </c>
      <c r="AE14" s="18">
        <v>97</v>
      </c>
      <c r="AF14" s="13">
        <v>96</v>
      </c>
      <c r="AG14" s="13">
        <v>96</v>
      </c>
      <c r="AH14" s="13">
        <v>95</v>
      </c>
      <c r="AI14" s="13">
        <v>94</v>
      </c>
      <c r="AJ14" s="13">
        <v>93</v>
      </c>
      <c r="AK14" s="13">
        <v>91</v>
      </c>
      <c r="AL14" s="13">
        <v>90</v>
      </c>
      <c r="AM14" s="13">
        <v>89</v>
      </c>
      <c r="AN14" s="13">
        <v>87</v>
      </c>
      <c r="AO14" s="13">
        <v>86</v>
      </c>
      <c r="AP14" s="14">
        <v>30</v>
      </c>
      <c r="AQ14" s="151"/>
      <c r="AR14" s="1"/>
      <c r="AS14" s="1"/>
      <c r="AT14" s="11">
        <v>-55</v>
      </c>
      <c r="AU14" s="11">
        <v>8</v>
      </c>
      <c r="AV14" s="10">
        <v>35</v>
      </c>
      <c r="AW14" s="10">
        <v>8</v>
      </c>
      <c r="AX14" s="6"/>
    </row>
    <row r="15" spans="2:50" x14ac:dyDescent="0.2">
      <c r="B15" s="8"/>
      <c r="C15" s="151"/>
      <c r="D15" s="14">
        <v>35</v>
      </c>
      <c r="E15" s="13">
        <v>84</v>
      </c>
      <c r="F15" s="13">
        <v>85</v>
      </c>
      <c r="G15" s="13">
        <v>87</v>
      </c>
      <c r="H15" s="13">
        <v>88</v>
      </c>
      <c r="I15" s="13">
        <v>89</v>
      </c>
      <c r="J15" s="13">
        <v>91</v>
      </c>
      <c r="K15" s="13">
        <v>92</v>
      </c>
      <c r="L15" s="13">
        <v>93</v>
      </c>
      <c r="M15" s="13">
        <v>95</v>
      </c>
      <c r="N15" s="13">
        <v>96</v>
      </c>
      <c r="O15" s="18">
        <v>97</v>
      </c>
      <c r="P15" s="17">
        <v>98</v>
      </c>
      <c r="Q15" s="17">
        <v>98</v>
      </c>
      <c r="R15" s="17">
        <v>98</v>
      </c>
      <c r="S15" s="15">
        <v>99</v>
      </c>
      <c r="T15" s="15">
        <v>99</v>
      </c>
      <c r="U15" s="15">
        <v>99</v>
      </c>
      <c r="V15" s="16">
        <v>100</v>
      </c>
      <c r="W15" s="16">
        <v>100</v>
      </c>
      <c r="X15" s="16">
        <v>100</v>
      </c>
      <c r="Y15" s="16">
        <v>100</v>
      </c>
      <c r="Z15" s="16">
        <v>100</v>
      </c>
      <c r="AA15" s="16">
        <v>100</v>
      </c>
      <c r="AB15" s="15">
        <v>99</v>
      </c>
      <c r="AC15" s="17">
        <v>98</v>
      </c>
      <c r="AD15" s="17">
        <v>98</v>
      </c>
      <c r="AE15" s="18">
        <v>97</v>
      </c>
      <c r="AF15" s="13">
        <v>96</v>
      </c>
      <c r="AG15" s="13">
        <v>95</v>
      </c>
      <c r="AH15" s="13">
        <v>94</v>
      </c>
      <c r="AI15" s="13">
        <v>93</v>
      </c>
      <c r="AJ15" s="13">
        <v>92</v>
      </c>
      <c r="AK15" s="13">
        <v>90</v>
      </c>
      <c r="AL15" s="13">
        <v>89</v>
      </c>
      <c r="AM15" s="13">
        <v>88</v>
      </c>
      <c r="AN15" s="13">
        <v>86</v>
      </c>
      <c r="AO15" s="13">
        <v>85</v>
      </c>
      <c r="AP15" s="14">
        <v>35</v>
      </c>
      <c r="AQ15" s="151"/>
      <c r="AR15" s="1"/>
      <c r="AS15" s="1"/>
      <c r="AT15" s="11">
        <v>-50</v>
      </c>
      <c r="AU15" s="11">
        <v>9</v>
      </c>
      <c r="AV15" s="10">
        <v>40</v>
      </c>
      <c r="AW15" s="10">
        <v>9</v>
      </c>
      <c r="AX15" s="6"/>
    </row>
    <row r="16" spans="2:50" x14ac:dyDescent="0.2">
      <c r="B16" s="8"/>
      <c r="C16" s="151"/>
      <c r="D16" s="14">
        <v>40</v>
      </c>
      <c r="E16" s="13">
        <v>82</v>
      </c>
      <c r="F16" s="13">
        <v>83</v>
      </c>
      <c r="G16" s="13">
        <v>85</v>
      </c>
      <c r="H16" s="13">
        <v>86</v>
      </c>
      <c r="I16" s="13">
        <v>87</v>
      </c>
      <c r="J16" s="13">
        <v>89</v>
      </c>
      <c r="K16" s="13">
        <v>90</v>
      </c>
      <c r="L16" s="13">
        <v>92</v>
      </c>
      <c r="M16" s="13">
        <v>94</v>
      </c>
      <c r="N16" s="13">
        <v>95</v>
      </c>
      <c r="O16" s="13">
        <v>96</v>
      </c>
      <c r="P16" s="18">
        <v>97</v>
      </c>
      <c r="Q16" s="18">
        <v>97</v>
      </c>
      <c r="R16" s="17">
        <v>98</v>
      </c>
      <c r="S16" s="15">
        <v>99</v>
      </c>
      <c r="T16" s="15">
        <v>99</v>
      </c>
      <c r="U16" s="15">
        <v>99</v>
      </c>
      <c r="V16" s="16">
        <v>100</v>
      </c>
      <c r="W16" s="16">
        <v>100</v>
      </c>
      <c r="X16" s="16">
        <v>100</v>
      </c>
      <c r="Y16" s="15">
        <v>99</v>
      </c>
      <c r="Z16" s="15">
        <v>99</v>
      </c>
      <c r="AA16" s="15">
        <v>99</v>
      </c>
      <c r="AB16" s="17">
        <v>98</v>
      </c>
      <c r="AC16" s="17">
        <v>98</v>
      </c>
      <c r="AD16" s="17">
        <v>98</v>
      </c>
      <c r="AE16" s="18">
        <v>97</v>
      </c>
      <c r="AF16" s="13">
        <v>96</v>
      </c>
      <c r="AG16" s="13">
        <v>95</v>
      </c>
      <c r="AH16" s="13">
        <v>93</v>
      </c>
      <c r="AI16" s="13">
        <v>92</v>
      </c>
      <c r="AJ16" s="13">
        <v>91</v>
      </c>
      <c r="AK16" s="13">
        <v>89</v>
      </c>
      <c r="AL16" s="13">
        <v>88</v>
      </c>
      <c r="AM16" s="13">
        <v>87</v>
      </c>
      <c r="AN16" s="13">
        <v>85</v>
      </c>
      <c r="AO16" s="13">
        <v>84</v>
      </c>
      <c r="AP16" s="14">
        <v>40</v>
      </c>
      <c r="AQ16" s="151"/>
      <c r="AR16" s="1"/>
      <c r="AS16" s="1"/>
      <c r="AT16" s="11">
        <v>-45</v>
      </c>
      <c r="AU16" s="11">
        <v>10</v>
      </c>
      <c r="AV16" s="10">
        <v>45</v>
      </c>
      <c r="AW16" s="10">
        <v>10</v>
      </c>
      <c r="AX16" s="6"/>
    </row>
    <row r="17" spans="2:50" x14ac:dyDescent="0.2">
      <c r="B17" s="8"/>
      <c r="C17" s="151"/>
      <c r="D17" s="14">
        <v>45</v>
      </c>
      <c r="E17" s="13">
        <v>80</v>
      </c>
      <c r="F17" s="13">
        <v>82</v>
      </c>
      <c r="G17" s="13">
        <v>84</v>
      </c>
      <c r="H17" s="13">
        <v>85</v>
      </c>
      <c r="I17" s="13">
        <v>86</v>
      </c>
      <c r="J17" s="13">
        <v>88</v>
      </c>
      <c r="K17" s="13">
        <v>89</v>
      </c>
      <c r="L17" s="13">
        <v>91</v>
      </c>
      <c r="M17" s="13">
        <v>93</v>
      </c>
      <c r="N17" s="13">
        <v>94</v>
      </c>
      <c r="O17" s="13">
        <v>95</v>
      </c>
      <c r="P17" s="13">
        <v>96</v>
      </c>
      <c r="Q17" s="13">
        <v>96</v>
      </c>
      <c r="R17" s="18">
        <v>97</v>
      </c>
      <c r="S17" s="17">
        <v>98</v>
      </c>
      <c r="T17" s="17">
        <v>98</v>
      </c>
      <c r="U17" s="17">
        <v>98</v>
      </c>
      <c r="V17" s="15">
        <v>99</v>
      </c>
      <c r="W17" s="15">
        <v>99</v>
      </c>
      <c r="X17" s="15">
        <v>99</v>
      </c>
      <c r="Y17" s="17">
        <v>98</v>
      </c>
      <c r="Z17" s="17">
        <v>98</v>
      </c>
      <c r="AA17" s="17">
        <v>98</v>
      </c>
      <c r="AB17" s="18">
        <v>97</v>
      </c>
      <c r="AC17" s="18">
        <v>97</v>
      </c>
      <c r="AD17" s="13">
        <v>96</v>
      </c>
      <c r="AE17" s="13">
        <v>95</v>
      </c>
      <c r="AF17" s="13">
        <v>95</v>
      </c>
      <c r="AG17" s="13">
        <v>93</v>
      </c>
      <c r="AH17" s="13">
        <v>92</v>
      </c>
      <c r="AI17" s="13">
        <v>91</v>
      </c>
      <c r="AJ17" s="13">
        <v>89</v>
      </c>
      <c r="AK17" s="13">
        <v>88</v>
      </c>
      <c r="AL17" s="13">
        <v>87</v>
      </c>
      <c r="AM17" s="13">
        <v>85</v>
      </c>
      <c r="AN17" s="13">
        <v>84</v>
      </c>
      <c r="AO17" s="13">
        <v>82</v>
      </c>
      <c r="AP17" s="14">
        <v>45</v>
      </c>
      <c r="AQ17" s="151"/>
      <c r="AR17" s="1"/>
      <c r="AS17" s="1"/>
      <c r="AT17" s="11">
        <v>-40</v>
      </c>
      <c r="AU17" s="11">
        <v>11</v>
      </c>
      <c r="AV17" s="10">
        <v>50</v>
      </c>
      <c r="AW17" s="10">
        <v>11</v>
      </c>
      <c r="AX17" s="6"/>
    </row>
    <row r="18" spans="2:50" x14ac:dyDescent="0.2">
      <c r="B18" s="8"/>
      <c r="C18" s="151"/>
      <c r="D18" s="14">
        <v>50</v>
      </c>
      <c r="E18" s="13">
        <v>78</v>
      </c>
      <c r="F18" s="13">
        <v>80</v>
      </c>
      <c r="G18" s="13">
        <v>82</v>
      </c>
      <c r="H18" s="13">
        <v>84</v>
      </c>
      <c r="I18" s="13">
        <v>85</v>
      </c>
      <c r="J18" s="13">
        <v>87</v>
      </c>
      <c r="K18" s="13">
        <v>88</v>
      </c>
      <c r="L18" s="13">
        <v>89</v>
      </c>
      <c r="M18" s="13">
        <v>91</v>
      </c>
      <c r="N18" s="13">
        <v>92</v>
      </c>
      <c r="O18" s="13">
        <v>93</v>
      </c>
      <c r="P18" s="13">
        <v>94</v>
      </c>
      <c r="Q18" s="13">
        <v>95</v>
      </c>
      <c r="R18" s="13">
        <v>95</v>
      </c>
      <c r="S18" s="13">
        <v>96</v>
      </c>
      <c r="T18" s="13">
        <v>96</v>
      </c>
      <c r="U18" s="13">
        <v>96</v>
      </c>
      <c r="V18" s="18">
        <v>97</v>
      </c>
      <c r="W18" s="18">
        <v>97</v>
      </c>
      <c r="X18" s="18">
        <v>97</v>
      </c>
      <c r="Y18" s="18">
        <v>97</v>
      </c>
      <c r="Z18" s="18">
        <v>97</v>
      </c>
      <c r="AA18" s="18">
        <v>97</v>
      </c>
      <c r="AB18" s="13">
        <v>96</v>
      </c>
      <c r="AC18" s="13">
        <v>96</v>
      </c>
      <c r="AD18" s="13">
        <v>95</v>
      </c>
      <c r="AE18" s="13">
        <v>94</v>
      </c>
      <c r="AF18" s="13">
        <v>93</v>
      </c>
      <c r="AG18" s="13">
        <v>92</v>
      </c>
      <c r="AH18" s="13">
        <v>90</v>
      </c>
      <c r="AI18" s="13">
        <v>89</v>
      </c>
      <c r="AJ18" s="13">
        <v>88</v>
      </c>
      <c r="AK18" s="13">
        <v>86</v>
      </c>
      <c r="AL18" s="13">
        <v>85</v>
      </c>
      <c r="AM18" s="13">
        <v>84</v>
      </c>
      <c r="AN18" s="13">
        <v>82</v>
      </c>
      <c r="AO18" s="13">
        <v>80</v>
      </c>
      <c r="AP18" s="14">
        <v>50</v>
      </c>
      <c r="AQ18" s="151"/>
      <c r="AR18" s="1"/>
      <c r="AS18" s="1"/>
      <c r="AT18" s="11">
        <v>-35</v>
      </c>
      <c r="AU18" s="11">
        <v>12</v>
      </c>
      <c r="AV18" s="10">
        <v>55</v>
      </c>
      <c r="AW18" s="10">
        <v>12</v>
      </c>
      <c r="AX18" s="6"/>
    </row>
    <row r="19" spans="2:50" x14ac:dyDescent="0.2">
      <c r="B19" s="8"/>
      <c r="C19" s="152"/>
      <c r="D19" s="14">
        <v>55</v>
      </c>
      <c r="E19" s="13">
        <v>76</v>
      </c>
      <c r="F19" s="13">
        <v>78</v>
      </c>
      <c r="G19" s="13">
        <v>80</v>
      </c>
      <c r="H19" s="13">
        <v>82</v>
      </c>
      <c r="I19" s="13">
        <v>83</v>
      </c>
      <c r="J19" s="13">
        <v>85</v>
      </c>
      <c r="K19" s="13">
        <v>86</v>
      </c>
      <c r="L19" s="13">
        <v>87</v>
      </c>
      <c r="M19" s="13">
        <v>89</v>
      </c>
      <c r="N19" s="13">
        <v>90</v>
      </c>
      <c r="O19" s="13">
        <v>91</v>
      </c>
      <c r="P19" s="13">
        <v>92</v>
      </c>
      <c r="Q19" s="13">
        <v>93</v>
      </c>
      <c r="R19" s="13">
        <v>94</v>
      </c>
      <c r="S19" s="13">
        <v>94</v>
      </c>
      <c r="T19" s="13">
        <v>94</v>
      </c>
      <c r="U19" s="13">
        <v>95</v>
      </c>
      <c r="V19" s="13">
        <v>95</v>
      </c>
      <c r="W19" s="13">
        <v>95</v>
      </c>
      <c r="X19" s="13">
        <v>95</v>
      </c>
      <c r="Y19" s="13">
        <v>95</v>
      </c>
      <c r="Z19" s="13">
        <v>95</v>
      </c>
      <c r="AA19" s="13">
        <v>94</v>
      </c>
      <c r="AB19" s="13">
        <v>94</v>
      </c>
      <c r="AC19" s="13">
        <v>93</v>
      </c>
      <c r="AD19" s="13">
        <v>92</v>
      </c>
      <c r="AE19" s="13">
        <v>91</v>
      </c>
      <c r="AF19" s="13">
        <v>90</v>
      </c>
      <c r="AG19" s="13">
        <v>89</v>
      </c>
      <c r="AH19" s="13">
        <v>88</v>
      </c>
      <c r="AI19" s="13">
        <v>86</v>
      </c>
      <c r="AJ19" s="13">
        <v>85</v>
      </c>
      <c r="AK19" s="13">
        <v>83</v>
      </c>
      <c r="AL19" s="13">
        <v>82</v>
      </c>
      <c r="AM19" s="13">
        <v>80</v>
      </c>
      <c r="AN19" s="13">
        <v>78</v>
      </c>
      <c r="AO19" s="13">
        <v>78</v>
      </c>
      <c r="AP19" s="14">
        <v>55</v>
      </c>
      <c r="AQ19" s="152"/>
      <c r="AR19" s="1"/>
      <c r="AS19" s="1"/>
      <c r="AT19" s="11">
        <v>-30</v>
      </c>
      <c r="AU19" s="11">
        <v>13</v>
      </c>
      <c r="AV19" s="10">
        <v>60</v>
      </c>
      <c r="AW19" s="10">
        <v>13</v>
      </c>
      <c r="AX19" s="6"/>
    </row>
    <row r="20" spans="2:50" x14ac:dyDescent="0.2">
      <c r="B20" s="8"/>
      <c r="C20" s="4"/>
      <c r="D20" s="14">
        <v>60</v>
      </c>
      <c r="E20" s="13">
        <v>74</v>
      </c>
      <c r="F20" s="13">
        <v>76</v>
      </c>
      <c r="G20" s="13">
        <v>78</v>
      </c>
      <c r="H20" s="13">
        <v>79</v>
      </c>
      <c r="I20" s="13">
        <v>81</v>
      </c>
      <c r="J20" s="13">
        <v>83</v>
      </c>
      <c r="K20" s="13">
        <v>84</v>
      </c>
      <c r="L20" s="13">
        <v>85</v>
      </c>
      <c r="M20" s="13">
        <v>86</v>
      </c>
      <c r="N20" s="13">
        <v>87</v>
      </c>
      <c r="O20" s="13">
        <v>88</v>
      </c>
      <c r="P20" s="13">
        <v>89</v>
      </c>
      <c r="Q20" s="13">
        <v>90</v>
      </c>
      <c r="R20" s="13">
        <v>90</v>
      </c>
      <c r="S20" s="13">
        <v>91</v>
      </c>
      <c r="T20" s="13">
        <v>91</v>
      </c>
      <c r="U20" s="13">
        <v>92</v>
      </c>
      <c r="V20" s="13">
        <v>93</v>
      </c>
      <c r="W20" s="13">
        <v>93</v>
      </c>
      <c r="X20" s="13">
        <v>93</v>
      </c>
      <c r="Y20" s="13">
        <v>93</v>
      </c>
      <c r="Z20" s="13">
        <v>93</v>
      </c>
      <c r="AA20" s="13">
        <v>93</v>
      </c>
      <c r="AB20" s="13">
        <v>92</v>
      </c>
      <c r="AC20" s="13">
        <v>92</v>
      </c>
      <c r="AD20" s="13">
        <v>91</v>
      </c>
      <c r="AE20" s="13">
        <v>90</v>
      </c>
      <c r="AF20" s="13">
        <v>89</v>
      </c>
      <c r="AG20" s="13">
        <v>88</v>
      </c>
      <c r="AH20" s="13">
        <v>87</v>
      </c>
      <c r="AI20" s="13">
        <v>86</v>
      </c>
      <c r="AJ20" s="13">
        <v>85</v>
      </c>
      <c r="AK20" s="13">
        <v>83</v>
      </c>
      <c r="AL20" s="13">
        <v>81</v>
      </c>
      <c r="AM20" s="13">
        <v>80</v>
      </c>
      <c r="AN20" s="13">
        <v>78</v>
      </c>
      <c r="AO20" s="13">
        <v>76</v>
      </c>
      <c r="AP20" s="14">
        <v>60</v>
      </c>
      <c r="AQ20" s="4"/>
      <c r="AR20" s="1"/>
      <c r="AS20" s="1"/>
      <c r="AT20" s="11">
        <v>-25</v>
      </c>
      <c r="AU20" s="11">
        <v>14</v>
      </c>
      <c r="AV20" s="10">
        <v>65</v>
      </c>
      <c r="AW20" s="10">
        <v>14</v>
      </c>
      <c r="AX20" s="6"/>
    </row>
    <row r="21" spans="2:50" x14ac:dyDescent="0.2">
      <c r="B21" s="8"/>
      <c r="C21" s="4"/>
      <c r="D21" s="14">
        <v>65</v>
      </c>
      <c r="E21" s="13">
        <v>72</v>
      </c>
      <c r="F21" s="13">
        <v>74</v>
      </c>
      <c r="G21" s="13">
        <v>76</v>
      </c>
      <c r="H21" s="13">
        <v>77</v>
      </c>
      <c r="I21" s="13">
        <v>78</v>
      </c>
      <c r="J21" s="13">
        <v>80</v>
      </c>
      <c r="K21" s="13">
        <v>81</v>
      </c>
      <c r="L21" s="13">
        <v>82</v>
      </c>
      <c r="M21" s="13">
        <v>84</v>
      </c>
      <c r="N21" s="13">
        <v>85</v>
      </c>
      <c r="O21" s="13">
        <v>86</v>
      </c>
      <c r="P21" s="13">
        <v>87</v>
      </c>
      <c r="Q21" s="13">
        <v>88</v>
      </c>
      <c r="R21" s="13">
        <v>88</v>
      </c>
      <c r="S21" s="13">
        <v>89</v>
      </c>
      <c r="T21" s="13">
        <v>89</v>
      </c>
      <c r="U21" s="13">
        <v>89</v>
      </c>
      <c r="V21" s="13">
        <v>90</v>
      </c>
      <c r="W21" s="13">
        <v>90</v>
      </c>
      <c r="X21" s="13">
        <v>90</v>
      </c>
      <c r="Y21" s="13">
        <v>90</v>
      </c>
      <c r="Z21" s="13">
        <v>90</v>
      </c>
      <c r="AA21" s="13">
        <v>90</v>
      </c>
      <c r="AB21" s="13">
        <v>89</v>
      </c>
      <c r="AC21" s="13">
        <v>89</v>
      </c>
      <c r="AD21" s="13">
        <v>88</v>
      </c>
      <c r="AE21" s="13">
        <v>87</v>
      </c>
      <c r="AF21" s="13">
        <v>87</v>
      </c>
      <c r="AG21" s="13">
        <v>85</v>
      </c>
      <c r="AH21" s="13">
        <v>84</v>
      </c>
      <c r="AI21" s="13">
        <v>83</v>
      </c>
      <c r="AJ21" s="13">
        <v>82</v>
      </c>
      <c r="AK21" s="13">
        <v>80</v>
      </c>
      <c r="AL21" s="13">
        <v>79</v>
      </c>
      <c r="AM21" s="13">
        <v>77</v>
      </c>
      <c r="AN21" s="13">
        <v>75</v>
      </c>
      <c r="AO21" s="13">
        <v>73</v>
      </c>
      <c r="AP21" s="14">
        <v>65</v>
      </c>
      <c r="AQ21" s="4"/>
      <c r="AR21" s="1"/>
      <c r="AS21" s="1"/>
      <c r="AT21" s="11">
        <v>-20</v>
      </c>
      <c r="AU21" s="11">
        <v>15</v>
      </c>
      <c r="AV21" s="10">
        <v>70</v>
      </c>
      <c r="AW21" s="10">
        <v>15</v>
      </c>
      <c r="AX21" s="6"/>
    </row>
    <row r="22" spans="2:50" x14ac:dyDescent="0.2">
      <c r="B22" s="8"/>
      <c r="C22" s="4"/>
      <c r="D22" s="14">
        <v>70</v>
      </c>
      <c r="E22" s="13">
        <v>69</v>
      </c>
      <c r="F22" s="13">
        <v>71</v>
      </c>
      <c r="G22" s="13">
        <v>73</v>
      </c>
      <c r="H22" s="13">
        <v>74</v>
      </c>
      <c r="I22" s="13">
        <v>75</v>
      </c>
      <c r="J22" s="13">
        <v>77</v>
      </c>
      <c r="K22" s="13">
        <v>78</v>
      </c>
      <c r="L22" s="13">
        <v>79</v>
      </c>
      <c r="M22" s="13">
        <v>81</v>
      </c>
      <c r="N22" s="13">
        <v>82</v>
      </c>
      <c r="O22" s="13">
        <v>83</v>
      </c>
      <c r="P22" s="13">
        <v>84</v>
      </c>
      <c r="Q22" s="13">
        <v>85</v>
      </c>
      <c r="R22" s="13">
        <v>85</v>
      </c>
      <c r="S22" s="13">
        <v>86</v>
      </c>
      <c r="T22" s="13">
        <v>86</v>
      </c>
      <c r="U22" s="13">
        <v>86</v>
      </c>
      <c r="V22" s="13">
        <v>87</v>
      </c>
      <c r="W22" s="13">
        <v>87</v>
      </c>
      <c r="X22" s="13">
        <v>87</v>
      </c>
      <c r="Y22" s="13">
        <v>87</v>
      </c>
      <c r="Z22" s="13">
        <v>87</v>
      </c>
      <c r="AA22" s="13">
        <v>87</v>
      </c>
      <c r="AB22" s="13">
        <v>86</v>
      </c>
      <c r="AC22" s="13">
        <v>86</v>
      </c>
      <c r="AD22" s="13">
        <v>86</v>
      </c>
      <c r="AE22" s="13">
        <v>85</v>
      </c>
      <c r="AF22" s="13">
        <v>84</v>
      </c>
      <c r="AG22" s="13">
        <v>83</v>
      </c>
      <c r="AH22" s="13">
        <v>81</v>
      </c>
      <c r="AI22" s="13">
        <v>80</v>
      </c>
      <c r="AJ22" s="13">
        <v>79</v>
      </c>
      <c r="AK22" s="13">
        <v>77</v>
      </c>
      <c r="AL22" s="13">
        <v>76</v>
      </c>
      <c r="AM22" s="13">
        <v>74</v>
      </c>
      <c r="AN22" s="13">
        <v>72</v>
      </c>
      <c r="AO22" s="13">
        <v>70</v>
      </c>
      <c r="AP22" s="14">
        <v>70</v>
      </c>
      <c r="AQ22" s="4"/>
      <c r="AR22" s="1"/>
      <c r="AS22" s="1"/>
      <c r="AT22" s="11">
        <v>-15</v>
      </c>
      <c r="AU22" s="11">
        <v>16</v>
      </c>
      <c r="AV22" s="10">
        <v>75</v>
      </c>
      <c r="AW22" s="10">
        <v>16</v>
      </c>
      <c r="AX22" s="6"/>
    </row>
    <row r="23" spans="2:50" x14ac:dyDescent="0.2">
      <c r="B23" s="8"/>
      <c r="C23" s="4"/>
      <c r="D23" s="14">
        <v>75</v>
      </c>
      <c r="E23" s="13">
        <v>66</v>
      </c>
      <c r="F23" s="13">
        <v>68</v>
      </c>
      <c r="G23" s="13">
        <v>70</v>
      </c>
      <c r="H23" s="13">
        <v>71</v>
      </c>
      <c r="I23" s="13">
        <v>72</v>
      </c>
      <c r="J23" s="13">
        <v>74</v>
      </c>
      <c r="K23" s="13">
        <v>75</v>
      </c>
      <c r="L23" s="13">
        <v>76</v>
      </c>
      <c r="M23" s="13">
        <v>78</v>
      </c>
      <c r="N23" s="13">
        <v>79</v>
      </c>
      <c r="O23" s="13">
        <v>80</v>
      </c>
      <c r="P23" s="13">
        <v>81</v>
      </c>
      <c r="Q23" s="13">
        <v>81</v>
      </c>
      <c r="R23" s="13">
        <v>82</v>
      </c>
      <c r="S23" s="13">
        <v>83</v>
      </c>
      <c r="T23" s="13">
        <v>83</v>
      </c>
      <c r="U23" s="13">
        <v>83</v>
      </c>
      <c r="V23" s="13">
        <v>84</v>
      </c>
      <c r="W23" s="13">
        <v>84</v>
      </c>
      <c r="X23" s="13">
        <v>84</v>
      </c>
      <c r="Y23" s="13">
        <v>84</v>
      </c>
      <c r="Z23" s="13">
        <v>84</v>
      </c>
      <c r="AA23" s="13">
        <v>84</v>
      </c>
      <c r="AB23" s="13">
        <v>83</v>
      </c>
      <c r="AC23" s="13">
        <v>83</v>
      </c>
      <c r="AD23" s="13">
        <v>82</v>
      </c>
      <c r="AE23" s="13">
        <v>81</v>
      </c>
      <c r="AF23" s="13">
        <v>81</v>
      </c>
      <c r="AG23" s="13">
        <v>79</v>
      </c>
      <c r="AH23" s="13">
        <v>78</v>
      </c>
      <c r="AI23" s="13">
        <v>77</v>
      </c>
      <c r="AJ23" s="13">
        <v>76</v>
      </c>
      <c r="AK23" s="13">
        <v>74</v>
      </c>
      <c r="AL23" s="13">
        <v>73</v>
      </c>
      <c r="AM23" s="13">
        <v>71</v>
      </c>
      <c r="AN23" s="13">
        <v>69</v>
      </c>
      <c r="AO23" s="13">
        <v>68</v>
      </c>
      <c r="AP23" s="14">
        <v>75</v>
      </c>
      <c r="AQ23" s="4"/>
      <c r="AR23" s="1"/>
      <c r="AS23" s="1"/>
      <c r="AT23" s="11">
        <v>-10</v>
      </c>
      <c r="AU23" s="11">
        <v>17</v>
      </c>
      <c r="AV23" s="10">
        <v>80</v>
      </c>
      <c r="AW23" s="10">
        <v>17</v>
      </c>
      <c r="AX23" s="6"/>
    </row>
    <row r="24" spans="2:50" x14ac:dyDescent="0.2">
      <c r="B24" s="8"/>
      <c r="C24" s="4"/>
      <c r="D24" s="14">
        <v>80</v>
      </c>
      <c r="E24" s="13">
        <v>63</v>
      </c>
      <c r="F24" s="13">
        <v>65</v>
      </c>
      <c r="G24" s="13">
        <v>67</v>
      </c>
      <c r="H24" s="13">
        <v>68</v>
      </c>
      <c r="I24" s="13">
        <v>69</v>
      </c>
      <c r="J24" s="13">
        <v>71</v>
      </c>
      <c r="K24" s="13">
        <v>72</v>
      </c>
      <c r="L24" s="13">
        <v>73</v>
      </c>
      <c r="M24" s="13">
        <v>74</v>
      </c>
      <c r="N24" s="13">
        <v>75</v>
      </c>
      <c r="O24" s="13">
        <v>76</v>
      </c>
      <c r="P24" s="13">
        <v>77</v>
      </c>
      <c r="Q24" s="13">
        <v>77</v>
      </c>
      <c r="R24" s="13">
        <v>78</v>
      </c>
      <c r="S24" s="13">
        <v>79</v>
      </c>
      <c r="T24" s="13">
        <v>79</v>
      </c>
      <c r="U24" s="13">
        <v>79</v>
      </c>
      <c r="V24" s="13">
        <v>80</v>
      </c>
      <c r="W24" s="13">
        <v>80</v>
      </c>
      <c r="X24" s="13">
        <v>80</v>
      </c>
      <c r="Y24" s="13">
        <v>80</v>
      </c>
      <c r="Z24" s="13">
        <v>80</v>
      </c>
      <c r="AA24" s="13">
        <v>80</v>
      </c>
      <c r="AB24" s="13">
        <v>79</v>
      </c>
      <c r="AC24" s="13">
        <v>79</v>
      </c>
      <c r="AD24" s="13">
        <v>79</v>
      </c>
      <c r="AE24" s="13">
        <v>78</v>
      </c>
      <c r="AF24" s="13">
        <v>77</v>
      </c>
      <c r="AG24" s="13">
        <v>76</v>
      </c>
      <c r="AH24" s="13">
        <v>75</v>
      </c>
      <c r="AI24" s="13">
        <v>74</v>
      </c>
      <c r="AJ24" s="13">
        <v>73</v>
      </c>
      <c r="AK24" s="13">
        <v>71</v>
      </c>
      <c r="AL24" s="13">
        <v>69</v>
      </c>
      <c r="AM24" s="13">
        <v>68</v>
      </c>
      <c r="AN24" s="13">
        <v>66</v>
      </c>
      <c r="AO24" s="13">
        <v>65</v>
      </c>
      <c r="AP24" s="14">
        <v>80</v>
      </c>
      <c r="AQ24" s="4"/>
      <c r="AR24" s="1"/>
      <c r="AS24" s="1"/>
      <c r="AT24" s="11">
        <v>-5</v>
      </c>
      <c r="AU24" s="11">
        <v>18</v>
      </c>
      <c r="AV24" s="10">
        <v>85</v>
      </c>
      <c r="AW24" s="10">
        <v>18</v>
      </c>
      <c r="AX24" s="6"/>
    </row>
    <row r="25" spans="2:50" x14ac:dyDescent="0.2">
      <c r="B25" s="8"/>
      <c r="C25" s="4"/>
      <c r="D25" s="14">
        <v>85</v>
      </c>
      <c r="E25" s="13">
        <v>60</v>
      </c>
      <c r="F25" s="13">
        <v>61</v>
      </c>
      <c r="G25" s="13">
        <v>63</v>
      </c>
      <c r="H25" s="13">
        <v>64</v>
      </c>
      <c r="I25" s="13">
        <v>65</v>
      </c>
      <c r="J25" s="13">
        <v>67</v>
      </c>
      <c r="K25" s="13">
        <v>68</v>
      </c>
      <c r="L25" s="13">
        <v>69</v>
      </c>
      <c r="M25" s="13">
        <v>70</v>
      </c>
      <c r="N25" s="13">
        <v>71</v>
      </c>
      <c r="O25" s="13">
        <v>72</v>
      </c>
      <c r="P25" s="13">
        <v>73</v>
      </c>
      <c r="Q25" s="13">
        <v>73</v>
      </c>
      <c r="R25" s="13">
        <v>74</v>
      </c>
      <c r="S25" s="13">
        <v>75</v>
      </c>
      <c r="T25" s="13">
        <v>75</v>
      </c>
      <c r="U25" s="13">
        <v>75</v>
      </c>
      <c r="V25" s="13">
        <v>76</v>
      </c>
      <c r="W25" s="13">
        <v>76</v>
      </c>
      <c r="X25" s="13">
        <v>76</v>
      </c>
      <c r="Y25" s="13">
        <v>76</v>
      </c>
      <c r="Z25" s="13">
        <v>76</v>
      </c>
      <c r="AA25" s="13">
        <v>76</v>
      </c>
      <c r="AB25" s="13">
        <v>75</v>
      </c>
      <c r="AC25" s="13">
        <v>75</v>
      </c>
      <c r="AD25" s="13">
        <v>75</v>
      </c>
      <c r="AE25" s="13">
        <v>74</v>
      </c>
      <c r="AF25" s="13">
        <v>73</v>
      </c>
      <c r="AG25" s="13">
        <v>72</v>
      </c>
      <c r="AH25" s="13">
        <v>71</v>
      </c>
      <c r="AI25" s="13">
        <v>70</v>
      </c>
      <c r="AJ25" s="13">
        <v>68</v>
      </c>
      <c r="AK25" s="13">
        <v>67</v>
      </c>
      <c r="AL25" s="13">
        <v>66</v>
      </c>
      <c r="AM25" s="13">
        <v>64</v>
      </c>
      <c r="AN25" s="13">
        <v>63</v>
      </c>
      <c r="AO25" s="13">
        <v>62</v>
      </c>
      <c r="AP25" s="14">
        <v>85</v>
      </c>
      <c r="AQ25" s="4"/>
      <c r="AR25" s="1"/>
      <c r="AS25" s="1"/>
      <c r="AT25" s="11">
        <v>0</v>
      </c>
      <c r="AU25" s="11">
        <v>19</v>
      </c>
      <c r="AV25" s="10">
        <v>90</v>
      </c>
      <c r="AW25" s="10">
        <v>19</v>
      </c>
      <c r="AX25" s="6"/>
    </row>
    <row r="26" spans="2:50" x14ac:dyDescent="0.2">
      <c r="B26" s="8"/>
      <c r="C26" s="4"/>
      <c r="D26" s="14">
        <v>90</v>
      </c>
      <c r="E26" s="13">
        <v>56</v>
      </c>
      <c r="F26" s="13">
        <v>57</v>
      </c>
      <c r="G26" s="13">
        <v>59</v>
      </c>
      <c r="H26" s="13">
        <v>60</v>
      </c>
      <c r="I26" s="13">
        <v>61</v>
      </c>
      <c r="J26" s="13">
        <v>63</v>
      </c>
      <c r="K26" s="13">
        <v>64</v>
      </c>
      <c r="L26" s="13">
        <v>65</v>
      </c>
      <c r="M26" s="13">
        <v>66</v>
      </c>
      <c r="N26" s="13">
        <v>67</v>
      </c>
      <c r="O26" s="13">
        <v>68</v>
      </c>
      <c r="P26" s="13">
        <v>69</v>
      </c>
      <c r="Q26" s="13">
        <v>69</v>
      </c>
      <c r="R26" s="13">
        <v>70</v>
      </c>
      <c r="S26" s="13">
        <v>71</v>
      </c>
      <c r="T26" s="13">
        <v>71</v>
      </c>
      <c r="U26" s="13">
        <v>71</v>
      </c>
      <c r="V26" s="13">
        <v>71</v>
      </c>
      <c r="W26" s="13">
        <v>71</v>
      </c>
      <c r="X26" s="13">
        <v>71</v>
      </c>
      <c r="Y26" s="13">
        <v>71</v>
      </c>
      <c r="Z26" s="13">
        <v>71</v>
      </c>
      <c r="AA26" s="13">
        <v>71</v>
      </c>
      <c r="AB26" s="13">
        <v>71</v>
      </c>
      <c r="AC26" s="13">
        <v>71</v>
      </c>
      <c r="AD26" s="13">
        <v>71</v>
      </c>
      <c r="AE26" s="13">
        <v>70</v>
      </c>
      <c r="AF26" s="13">
        <v>69</v>
      </c>
      <c r="AG26" s="13">
        <v>68</v>
      </c>
      <c r="AH26" s="13">
        <v>66</v>
      </c>
      <c r="AI26" s="13">
        <v>65</v>
      </c>
      <c r="AJ26" s="13">
        <v>64</v>
      </c>
      <c r="AK26" s="13">
        <v>63</v>
      </c>
      <c r="AL26" s="13">
        <v>62</v>
      </c>
      <c r="AM26" s="13">
        <v>61</v>
      </c>
      <c r="AN26" s="13">
        <v>59</v>
      </c>
      <c r="AO26" s="13">
        <v>58</v>
      </c>
      <c r="AP26" s="14">
        <v>90</v>
      </c>
      <c r="AQ26" s="4"/>
      <c r="AR26" s="1"/>
      <c r="AS26" s="1"/>
      <c r="AT26" s="20">
        <v>5</v>
      </c>
      <c r="AU26" s="11">
        <v>20</v>
      </c>
      <c r="AV26" s="1"/>
      <c r="AW26" s="1"/>
      <c r="AX26" s="6"/>
    </row>
    <row r="27" spans="2:50" x14ac:dyDescent="0.2">
      <c r="B27" s="8"/>
      <c r="C27" s="4"/>
      <c r="D27" s="14"/>
      <c r="E27" s="14">
        <v>-90</v>
      </c>
      <c r="F27" s="14">
        <v>-85</v>
      </c>
      <c r="G27" s="14">
        <v>-80</v>
      </c>
      <c r="H27" s="14">
        <v>-75</v>
      </c>
      <c r="I27" s="14">
        <v>-70</v>
      </c>
      <c r="J27" s="14">
        <v>-65</v>
      </c>
      <c r="K27" s="14">
        <v>-60</v>
      </c>
      <c r="L27" s="14">
        <v>-55</v>
      </c>
      <c r="M27" s="14">
        <v>-50</v>
      </c>
      <c r="N27" s="14">
        <v>-45</v>
      </c>
      <c r="O27" s="14">
        <v>-40</v>
      </c>
      <c r="P27" s="14">
        <v>-35</v>
      </c>
      <c r="Q27" s="14">
        <v>-30</v>
      </c>
      <c r="R27" s="14">
        <v>-25</v>
      </c>
      <c r="S27" s="14">
        <v>-20</v>
      </c>
      <c r="T27" s="14">
        <v>-15</v>
      </c>
      <c r="U27" s="14">
        <v>-10</v>
      </c>
      <c r="V27" s="14">
        <v>-5</v>
      </c>
      <c r="W27" s="14">
        <v>0</v>
      </c>
      <c r="X27" s="14">
        <v>5</v>
      </c>
      <c r="Y27" s="14">
        <v>10</v>
      </c>
      <c r="Z27" s="14">
        <v>15</v>
      </c>
      <c r="AA27" s="14">
        <v>20</v>
      </c>
      <c r="AB27" s="14">
        <v>25</v>
      </c>
      <c r="AC27" s="14">
        <v>30</v>
      </c>
      <c r="AD27" s="14">
        <v>35</v>
      </c>
      <c r="AE27" s="14">
        <v>40</v>
      </c>
      <c r="AF27" s="14">
        <v>45</v>
      </c>
      <c r="AG27" s="14">
        <v>50</v>
      </c>
      <c r="AH27" s="14">
        <v>55</v>
      </c>
      <c r="AI27" s="14">
        <v>60</v>
      </c>
      <c r="AJ27" s="14">
        <v>65</v>
      </c>
      <c r="AK27" s="14">
        <v>70</v>
      </c>
      <c r="AL27" s="14">
        <v>75</v>
      </c>
      <c r="AM27" s="14">
        <v>80</v>
      </c>
      <c r="AN27" s="14">
        <v>85</v>
      </c>
      <c r="AO27" s="14">
        <v>90</v>
      </c>
      <c r="AP27" s="14"/>
      <c r="AQ27" s="4"/>
      <c r="AR27" s="1"/>
      <c r="AS27" s="1"/>
      <c r="AT27" s="11">
        <v>10</v>
      </c>
      <c r="AU27" s="11">
        <v>21</v>
      </c>
      <c r="AV27" s="1"/>
      <c r="AW27" s="1"/>
      <c r="AX27" s="6"/>
    </row>
    <row r="28" spans="2:50" x14ac:dyDescent="0.2">
      <c r="B28" s="8"/>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26">
        <v>15</v>
      </c>
      <c r="AU28" s="26">
        <v>22</v>
      </c>
      <c r="AV28" s="4"/>
      <c r="AW28" s="4"/>
      <c r="AX28" s="6"/>
    </row>
    <row r="29" spans="2:50" hidden="1" x14ac:dyDescent="0.2">
      <c r="B29" s="8"/>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26">
        <v>20</v>
      </c>
      <c r="AU29" s="26">
        <v>23</v>
      </c>
      <c r="AV29" s="4"/>
      <c r="AW29" s="4"/>
      <c r="AX29" s="6"/>
    </row>
    <row r="30" spans="2:50" hidden="1" x14ac:dyDescent="0.2">
      <c r="B30" s="8"/>
      <c r="C30" s="4"/>
      <c r="D30" s="147" t="s">
        <v>36</v>
      </c>
      <c r="E30" s="148"/>
      <c r="F30" s="148"/>
      <c r="G30" s="149"/>
      <c r="H30" s="147" t="s">
        <v>37</v>
      </c>
      <c r="I30" s="148"/>
      <c r="J30" s="148"/>
      <c r="K30" s="148"/>
      <c r="L30" s="148"/>
      <c r="M30" s="148"/>
      <c r="N30" s="148"/>
      <c r="O30" s="148"/>
      <c r="P30" s="148"/>
      <c r="Q30" s="148"/>
      <c r="R30" s="148"/>
      <c r="S30" s="148"/>
      <c r="T30" s="148"/>
      <c r="U30" s="148"/>
      <c r="V30" s="148"/>
      <c r="W30" s="148"/>
      <c r="X30" s="149"/>
      <c r="Y30" s="4"/>
      <c r="Z30" s="4"/>
      <c r="AA30" s="4"/>
      <c r="AB30" s="4"/>
      <c r="AC30" s="4"/>
      <c r="AD30" s="4"/>
      <c r="AE30" s="4"/>
      <c r="AF30" s="4"/>
      <c r="AG30" s="4"/>
      <c r="AH30" s="4"/>
      <c r="AI30" s="4"/>
      <c r="AJ30" s="4"/>
      <c r="AK30" s="4"/>
      <c r="AL30" s="4"/>
      <c r="AM30" s="4"/>
      <c r="AN30" s="4"/>
      <c r="AO30" s="4"/>
      <c r="AP30" s="4"/>
      <c r="AQ30" s="4"/>
      <c r="AR30" s="4"/>
      <c r="AS30" s="4"/>
      <c r="AT30" s="26">
        <v>25</v>
      </c>
      <c r="AU30" s="26">
        <v>24</v>
      </c>
      <c r="AV30" s="4"/>
      <c r="AW30" s="4"/>
      <c r="AX30" s="6"/>
    </row>
    <row r="31" spans="2:50" hidden="1" x14ac:dyDescent="0.2">
      <c r="B31" s="8"/>
      <c r="C31" s="4"/>
      <c r="D31" s="4"/>
      <c r="E31" s="4"/>
      <c r="F31" s="4"/>
      <c r="G31" s="4"/>
      <c r="H31" s="147" t="s">
        <v>38</v>
      </c>
      <c r="I31" s="148"/>
      <c r="J31" s="148"/>
      <c r="K31" s="148"/>
      <c r="L31" s="148"/>
      <c r="M31" s="148"/>
      <c r="N31" s="148"/>
      <c r="O31" s="148"/>
      <c r="P31" s="148"/>
      <c r="Q31" s="148"/>
      <c r="R31" s="148"/>
      <c r="S31" s="148"/>
      <c r="T31" s="148"/>
      <c r="U31" s="148"/>
      <c r="V31" s="148"/>
      <c r="W31" s="148"/>
      <c r="X31" s="149"/>
      <c r="Y31" s="4"/>
      <c r="Z31" s="4"/>
      <c r="AA31" s="4"/>
      <c r="AB31" s="4"/>
      <c r="AC31" s="4"/>
      <c r="AD31" s="4"/>
      <c r="AE31" s="4"/>
      <c r="AF31" s="4"/>
      <c r="AG31" s="4"/>
      <c r="AH31" s="4"/>
      <c r="AI31" s="4"/>
      <c r="AJ31" s="4"/>
      <c r="AK31" s="4"/>
      <c r="AL31" s="4"/>
      <c r="AM31" s="4"/>
      <c r="AN31" s="4"/>
      <c r="AO31" s="4"/>
      <c r="AP31" s="4"/>
      <c r="AQ31" s="4"/>
      <c r="AR31" s="4"/>
      <c r="AS31" s="4"/>
      <c r="AT31" s="26">
        <v>30</v>
      </c>
      <c r="AU31" s="26">
        <v>25</v>
      </c>
      <c r="AV31" s="4"/>
      <c r="AW31" s="4"/>
      <c r="AX31" s="6"/>
    </row>
    <row r="32" spans="2:50" hidden="1" x14ac:dyDescent="0.2">
      <c r="B32" s="8"/>
      <c r="C32" s="4"/>
      <c r="D32" s="4"/>
      <c r="E32" s="4"/>
      <c r="F32" s="4"/>
      <c r="G32" s="4"/>
      <c r="H32" s="4"/>
      <c r="I32" s="4"/>
      <c r="J32" s="4"/>
      <c r="K32" s="4"/>
      <c r="L32" s="4"/>
      <c r="M32" s="4"/>
      <c r="N32" s="4"/>
      <c r="O32" s="4"/>
      <c r="P32" s="4"/>
      <c r="Q32" s="4"/>
      <c r="R32" s="4"/>
      <c r="S32" s="4"/>
      <c r="T32" s="4"/>
      <c r="U32" s="4"/>
      <c r="V32" s="4"/>
      <c r="W32" s="4"/>
      <c r="X32" s="157" t="s">
        <v>54</v>
      </c>
      <c r="Y32" s="157"/>
      <c r="Z32" s="157"/>
      <c r="AA32" s="157"/>
      <c r="AB32" s="157"/>
      <c r="AC32" s="157"/>
      <c r="AD32" s="157"/>
      <c r="AE32" s="4"/>
      <c r="AF32" s="4"/>
      <c r="AG32" s="4"/>
      <c r="AH32" s="4"/>
      <c r="AI32" s="4"/>
      <c r="AJ32" s="4"/>
      <c r="AK32" s="4"/>
      <c r="AL32" s="4"/>
      <c r="AM32" s="4"/>
      <c r="AN32" s="4"/>
      <c r="AO32" s="4"/>
      <c r="AP32" s="4"/>
      <c r="AQ32" s="4"/>
      <c r="AR32" s="4"/>
      <c r="AS32" s="4"/>
      <c r="AT32" s="26">
        <v>35</v>
      </c>
      <c r="AU32" s="26">
        <v>26</v>
      </c>
      <c r="AV32" s="4"/>
      <c r="AW32" s="4"/>
      <c r="AX32" s="6"/>
    </row>
    <row r="33" spans="2:50" hidden="1" x14ac:dyDescent="0.2">
      <c r="B33" s="8"/>
      <c r="C33" s="4"/>
      <c r="D33" s="4"/>
      <c r="E33" s="4"/>
      <c r="F33" s="4"/>
      <c r="G33" s="4"/>
      <c r="H33" s="153" t="s">
        <v>39</v>
      </c>
      <c r="I33" s="154"/>
      <c r="J33" s="154"/>
      <c r="K33" s="154"/>
      <c r="L33" s="154"/>
      <c r="M33" s="154"/>
      <c r="N33" s="154"/>
      <c r="O33" s="154"/>
      <c r="P33" s="154"/>
      <c r="Q33" s="154"/>
      <c r="R33" s="154"/>
      <c r="S33" s="154"/>
      <c r="T33" s="155"/>
      <c r="U33" s="4"/>
      <c r="V33" s="4"/>
      <c r="W33" s="4"/>
      <c r="X33" s="156" t="s">
        <v>49</v>
      </c>
      <c r="Y33" s="156"/>
      <c r="Z33" s="156"/>
      <c r="AA33" s="27">
        <v>-5</v>
      </c>
      <c r="AB33" s="27">
        <f>VLOOKUP(AA33,AT7:AU43,2,0)</f>
        <v>18</v>
      </c>
      <c r="AC33" s="27" t="s">
        <v>53</v>
      </c>
      <c r="AD33" s="27"/>
      <c r="AE33" s="4"/>
      <c r="AF33" s="4"/>
      <c r="AG33" s="4"/>
      <c r="AH33" s="4"/>
      <c r="AI33" s="4"/>
      <c r="AJ33" s="4"/>
      <c r="AK33" s="4"/>
      <c r="AL33" s="4"/>
      <c r="AM33" s="4"/>
      <c r="AN33" s="4"/>
      <c r="AO33" s="4"/>
      <c r="AP33" s="4"/>
      <c r="AQ33" s="4"/>
      <c r="AR33" s="4"/>
      <c r="AS33" s="4"/>
      <c r="AT33" s="26">
        <v>40</v>
      </c>
      <c r="AU33" s="26">
        <v>27</v>
      </c>
      <c r="AV33" s="4"/>
      <c r="AW33" s="4"/>
      <c r="AX33" s="6"/>
    </row>
    <row r="34" spans="2:50" hidden="1" x14ac:dyDescent="0.2">
      <c r="B34" s="8"/>
      <c r="C34" s="4"/>
      <c r="D34" s="4"/>
      <c r="E34" s="4"/>
      <c r="F34" s="4"/>
      <c r="G34" s="4"/>
      <c r="H34" s="165"/>
      <c r="I34" s="166"/>
      <c r="J34" s="166"/>
      <c r="K34" s="166"/>
      <c r="L34" s="166"/>
      <c r="M34" s="166"/>
      <c r="N34" s="166"/>
      <c r="O34" s="166"/>
      <c r="P34" s="166"/>
      <c r="Q34" s="166"/>
      <c r="R34" s="166"/>
      <c r="S34" s="166"/>
      <c r="T34" s="167"/>
      <c r="U34" s="4"/>
      <c r="V34" s="4"/>
      <c r="W34" s="4"/>
      <c r="X34" s="156" t="s">
        <v>50</v>
      </c>
      <c r="Y34" s="156"/>
      <c r="Z34" s="156"/>
      <c r="AA34" s="27">
        <v>20</v>
      </c>
      <c r="AB34" s="27">
        <f>VLOOKUP(AA34,AV7:AW25,2,0)</f>
        <v>5</v>
      </c>
      <c r="AC34" s="156" t="s">
        <v>52</v>
      </c>
      <c r="AD34" s="156"/>
      <c r="AE34" s="4"/>
      <c r="AF34" s="4"/>
      <c r="AG34" s="4"/>
      <c r="AH34" s="4"/>
      <c r="AI34" s="4"/>
      <c r="AJ34" s="4"/>
      <c r="AK34" s="4"/>
      <c r="AL34" s="4"/>
      <c r="AM34" s="4"/>
      <c r="AN34" s="4"/>
      <c r="AO34" s="4"/>
      <c r="AP34" s="4"/>
      <c r="AQ34" s="4"/>
      <c r="AR34" s="4"/>
      <c r="AS34" s="4"/>
      <c r="AT34" s="26">
        <v>45</v>
      </c>
      <c r="AU34" s="26">
        <v>28</v>
      </c>
      <c r="AV34" s="4"/>
      <c r="AW34" s="4"/>
      <c r="AX34" s="6"/>
    </row>
    <row r="35" spans="2:50" hidden="1" x14ac:dyDescent="0.2">
      <c r="B35" s="8"/>
      <c r="C35" s="4"/>
      <c r="D35" s="4"/>
      <c r="E35" s="4"/>
      <c r="F35" s="4"/>
      <c r="G35" s="4"/>
      <c r="H35" s="159" t="s">
        <v>40</v>
      </c>
      <c r="I35" s="160"/>
      <c r="J35" s="160"/>
      <c r="K35" s="160"/>
      <c r="L35" s="160"/>
      <c r="M35" s="160"/>
      <c r="N35" s="160"/>
      <c r="O35" s="160"/>
      <c r="P35" s="160"/>
      <c r="Q35" s="160"/>
      <c r="R35" s="160"/>
      <c r="S35" s="160"/>
      <c r="T35" s="161"/>
      <c r="U35" s="4"/>
      <c r="V35" s="4"/>
      <c r="W35" s="4"/>
      <c r="X35" s="156" t="s">
        <v>51</v>
      </c>
      <c r="Y35" s="156"/>
      <c r="Z35" s="156"/>
      <c r="AA35" s="27">
        <f>INDEX(E8:AO26,AB34,AB33)</f>
        <v>98</v>
      </c>
      <c r="AB35" s="4"/>
      <c r="AC35" s="4"/>
      <c r="AD35" s="4"/>
      <c r="AE35" s="4"/>
      <c r="AF35" s="4"/>
      <c r="AG35" s="4"/>
      <c r="AH35" s="4"/>
      <c r="AI35" s="4"/>
      <c r="AJ35" s="4"/>
      <c r="AK35" s="4"/>
      <c r="AL35" s="4"/>
      <c r="AM35" s="4"/>
      <c r="AN35" s="4"/>
      <c r="AO35" s="4"/>
      <c r="AP35" s="4"/>
      <c r="AQ35" s="4"/>
      <c r="AR35" s="4"/>
      <c r="AS35" s="28" t="s">
        <v>41</v>
      </c>
      <c r="AT35" s="26">
        <v>50</v>
      </c>
      <c r="AU35" s="26">
        <v>29</v>
      </c>
      <c r="AV35" s="4"/>
      <c r="AW35" s="4"/>
      <c r="AX35" s="6"/>
    </row>
    <row r="36" spans="2:50" hidden="1" x14ac:dyDescent="0.2">
      <c r="B36" s="8"/>
      <c r="C36" s="4"/>
      <c r="D36" s="4"/>
      <c r="E36" s="4"/>
      <c r="F36" s="4"/>
      <c r="G36" s="4"/>
      <c r="H36" s="159" t="s">
        <v>42</v>
      </c>
      <c r="I36" s="160"/>
      <c r="J36" s="160"/>
      <c r="K36" s="160"/>
      <c r="L36" s="160"/>
      <c r="M36" s="160"/>
      <c r="N36" s="160"/>
      <c r="O36" s="160"/>
      <c r="P36" s="160"/>
      <c r="Q36" s="160"/>
      <c r="R36" s="160"/>
      <c r="S36" s="160"/>
      <c r="T36" s="161"/>
      <c r="U36" s="4"/>
      <c r="V36" s="4"/>
      <c r="W36" s="4"/>
      <c r="X36" s="160" t="s">
        <v>41</v>
      </c>
      <c r="Y36" s="160"/>
      <c r="Z36" s="160"/>
      <c r="AA36" s="4"/>
      <c r="AB36" s="4"/>
      <c r="AC36" s="4"/>
      <c r="AD36" s="4"/>
      <c r="AE36" s="4"/>
      <c r="AF36" s="4"/>
      <c r="AG36" s="4"/>
      <c r="AH36" s="4"/>
      <c r="AI36" s="4"/>
      <c r="AJ36" s="4"/>
      <c r="AK36" s="4"/>
      <c r="AL36" s="4"/>
      <c r="AM36" s="4"/>
      <c r="AN36" s="4"/>
      <c r="AO36" s="4"/>
      <c r="AP36" s="4"/>
      <c r="AQ36" s="4"/>
      <c r="AR36" s="4"/>
      <c r="AS36" s="4"/>
      <c r="AT36" s="26">
        <v>55</v>
      </c>
      <c r="AU36" s="26">
        <v>30</v>
      </c>
      <c r="AV36" s="4"/>
      <c r="AW36" s="4"/>
      <c r="AX36" s="6"/>
    </row>
    <row r="37" spans="2:50" hidden="1" x14ac:dyDescent="0.2">
      <c r="B37" s="8"/>
      <c r="C37" s="4"/>
      <c r="D37" s="4"/>
      <c r="E37" s="4"/>
      <c r="F37" s="4"/>
      <c r="G37" s="4"/>
      <c r="H37" s="159" t="s">
        <v>43</v>
      </c>
      <c r="I37" s="160"/>
      <c r="J37" s="160"/>
      <c r="K37" s="160"/>
      <c r="L37" s="160"/>
      <c r="M37" s="160"/>
      <c r="N37" s="160"/>
      <c r="O37" s="160"/>
      <c r="P37" s="160"/>
      <c r="Q37" s="160"/>
      <c r="R37" s="160"/>
      <c r="S37" s="160"/>
      <c r="T37" s="161"/>
      <c r="U37" s="4"/>
      <c r="V37" s="4"/>
      <c r="W37" s="4"/>
      <c r="X37" s="4"/>
      <c r="Y37" s="4"/>
      <c r="Z37" s="4"/>
      <c r="AA37" s="4"/>
      <c r="AB37" s="4"/>
      <c r="AC37" s="4"/>
      <c r="AD37" s="4"/>
      <c r="AE37" s="4"/>
      <c r="AF37" s="4"/>
      <c r="AG37" s="4"/>
      <c r="AH37" s="4"/>
      <c r="AI37" s="4"/>
      <c r="AJ37" s="4"/>
      <c r="AK37" s="4"/>
      <c r="AL37" s="4"/>
      <c r="AM37" s="4"/>
      <c r="AN37" s="4"/>
      <c r="AO37" s="4"/>
      <c r="AP37" s="4"/>
      <c r="AQ37" s="4"/>
      <c r="AR37" s="4"/>
      <c r="AS37" s="4"/>
      <c r="AT37" s="26">
        <v>60</v>
      </c>
      <c r="AU37" s="26">
        <v>31</v>
      </c>
      <c r="AV37" s="4"/>
      <c r="AW37" s="4"/>
      <c r="AX37" s="6"/>
    </row>
    <row r="38" spans="2:50" hidden="1" x14ac:dyDescent="0.2">
      <c r="B38" s="8"/>
      <c r="C38" s="4"/>
      <c r="D38" s="4"/>
      <c r="E38" s="4"/>
      <c r="F38" s="4"/>
      <c r="G38" s="4"/>
      <c r="H38" s="159" t="s">
        <v>44</v>
      </c>
      <c r="I38" s="160"/>
      <c r="J38" s="160"/>
      <c r="K38" s="160"/>
      <c r="L38" s="160"/>
      <c r="M38" s="160"/>
      <c r="N38" s="160"/>
      <c r="O38" s="160"/>
      <c r="P38" s="160"/>
      <c r="Q38" s="160"/>
      <c r="R38" s="160"/>
      <c r="S38" s="160"/>
      <c r="T38" s="161"/>
      <c r="U38" s="4"/>
      <c r="V38" s="4"/>
      <c r="W38" s="4"/>
      <c r="X38" s="4"/>
      <c r="Y38" s="4"/>
      <c r="Z38" s="4"/>
      <c r="AA38" s="4"/>
      <c r="AB38" s="4"/>
      <c r="AC38" s="4"/>
      <c r="AD38" s="4"/>
      <c r="AE38" s="4"/>
      <c r="AF38" s="4"/>
      <c r="AG38" s="4"/>
      <c r="AH38" s="4"/>
      <c r="AI38" s="4"/>
      <c r="AJ38" s="4"/>
      <c r="AK38" s="4"/>
      <c r="AL38" s="4"/>
      <c r="AM38" s="4"/>
      <c r="AN38" s="4"/>
      <c r="AO38" s="4"/>
      <c r="AP38" s="4"/>
      <c r="AQ38" s="4"/>
      <c r="AR38" s="4"/>
      <c r="AS38" s="4"/>
      <c r="AT38" s="26">
        <v>65</v>
      </c>
      <c r="AU38" s="26">
        <v>32</v>
      </c>
      <c r="AV38" s="4"/>
      <c r="AW38" s="4"/>
      <c r="AX38" s="6"/>
    </row>
    <row r="39" spans="2:50" hidden="1" x14ac:dyDescent="0.2">
      <c r="B39" s="8"/>
      <c r="C39" s="4"/>
      <c r="D39" s="4"/>
      <c r="E39" s="4"/>
      <c r="F39" s="4"/>
      <c r="G39" s="4"/>
      <c r="H39" s="162" t="s">
        <v>45</v>
      </c>
      <c r="I39" s="163"/>
      <c r="J39" s="163"/>
      <c r="K39" s="163"/>
      <c r="L39" s="163"/>
      <c r="M39" s="163"/>
      <c r="N39" s="163"/>
      <c r="O39" s="163"/>
      <c r="P39" s="163"/>
      <c r="Q39" s="163"/>
      <c r="R39" s="163"/>
      <c r="S39" s="163"/>
      <c r="T39" s="16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26">
        <v>70</v>
      </c>
      <c r="AU39" s="26">
        <v>33</v>
      </c>
      <c r="AV39" s="4"/>
      <c r="AW39" s="4"/>
      <c r="AX39" s="6"/>
    </row>
    <row r="40" spans="2:50" hidden="1" x14ac:dyDescent="0.2">
      <c r="B40" s="8"/>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26">
        <v>75</v>
      </c>
      <c r="AU40" s="26">
        <v>34</v>
      </c>
      <c r="AV40" s="4"/>
      <c r="AW40" s="4"/>
      <c r="AX40" s="6"/>
    </row>
    <row r="41" spans="2:50" ht="16" thickBot="1" x14ac:dyDescent="0.25">
      <c r="B41" s="9"/>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29">
        <v>80</v>
      </c>
      <c r="AU41" s="29">
        <v>35</v>
      </c>
      <c r="AV41" s="5"/>
      <c r="AW41" s="5"/>
      <c r="AX41" s="7"/>
    </row>
    <row r="42" spans="2:50" x14ac:dyDescent="0.2">
      <c r="AT42" s="20">
        <v>85</v>
      </c>
      <c r="AU42" s="20">
        <v>36</v>
      </c>
    </row>
    <row r="43" spans="2:50" x14ac:dyDescent="0.2">
      <c r="AT43" s="11">
        <v>90</v>
      </c>
      <c r="AU43" s="11">
        <v>37</v>
      </c>
    </row>
    <row r="44" spans="2:50" x14ac:dyDescent="0.2">
      <c r="B44" s="142" t="s">
        <v>91</v>
      </c>
      <c r="C44" s="142"/>
      <c r="D44" s="142"/>
      <c r="E44" s="142"/>
      <c r="F44" s="142"/>
      <c r="G44" s="142"/>
      <c r="H44" s="142"/>
      <c r="I44" s="142"/>
      <c r="J44" s="142"/>
      <c r="K44" s="142"/>
      <c r="L44" s="142"/>
      <c r="M44" s="142"/>
      <c r="N44" s="142"/>
      <c r="O44" s="142"/>
      <c r="P44" s="142"/>
      <c r="Q44" s="142"/>
      <c r="R44" s="142"/>
      <c r="S44" s="142"/>
      <c r="T44" s="142"/>
      <c r="U44" s="142"/>
      <c r="V44" s="142"/>
      <c r="W44" s="142"/>
      <c r="X44" s="142"/>
    </row>
    <row r="45" spans="2:50" x14ac:dyDescent="0.2">
      <c r="B45" s="142"/>
      <c r="C45" s="142"/>
      <c r="D45" s="142"/>
      <c r="E45" s="142"/>
      <c r="F45" s="142"/>
      <c r="G45" s="142"/>
      <c r="H45" s="142"/>
      <c r="I45" s="142"/>
      <c r="J45" s="142"/>
      <c r="K45" s="142"/>
      <c r="L45" s="142"/>
      <c r="M45" s="142"/>
      <c r="N45" s="142"/>
      <c r="O45" s="142"/>
      <c r="P45" s="142"/>
      <c r="Q45" s="142"/>
      <c r="R45" s="142"/>
      <c r="S45" s="142"/>
      <c r="T45" s="142"/>
      <c r="U45" s="142"/>
      <c r="V45" s="142"/>
      <c r="W45" s="142"/>
      <c r="X45" s="142"/>
    </row>
    <row r="46" spans="2:50" x14ac:dyDescent="0.2">
      <c r="B46" s="142"/>
      <c r="C46" s="142"/>
      <c r="D46" s="142"/>
      <c r="E46" s="142"/>
      <c r="F46" s="142"/>
      <c r="G46" s="142"/>
      <c r="H46" s="142"/>
      <c r="I46" s="142"/>
      <c r="J46" s="142"/>
      <c r="K46" s="142"/>
      <c r="L46" s="142"/>
      <c r="M46" s="142"/>
      <c r="N46" s="142"/>
      <c r="O46" s="142"/>
      <c r="P46" s="142"/>
      <c r="Q46" s="142"/>
      <c r="R46" s="142"/>
      <c r="S46" s="142"/>
      <c r="T46" s="142"/>
      <c r="U46" s="142"/>
      <c r="V46" s="142"/>
      <c r="W46" s="142"/>
      <c r="X46" s="142"/>
    </row>
    <row r="47" spans="2:50" x14ac:dyDescent="0.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Z47" t="s">
        <v>41</v>
      </c>
    </row>
    <row r="48" spans="2:50" x14ac:dyDescent="0.2">
      <c r="B48" s="142"/>
      <c r="C48" s="142"/>
      <c r="D48" s="142"/>
      <c r="E48" s="142"/>
      <c r="F48" s="142"/>
      <c r="G48" s="142"/>
      <c r="H48" s="142"/>
      <c r="I48" s="142"/>
      <c r="J48" s="142"/>
      <c r="K48" s="142"/>
      <c r="L48" s="142"/>
      <c r="M48" s="142"/>
      <c r="N48" s="142"/>
      <c r="O48" s="142"/>
      <c r="P48" s="142"/>
      <c r="Q48" s="142"/>
      <c r="R48" s="142"/>
      <c r="S48" s="142"/>
      <c r="T48" s="142"/>
      <c r="U48" s="142"/>
      <c r="V48" s="142"/>
      <c r="W48" s="142"/>
      <c r="X48" s="142"/>
    </row>
  </sheetData>
  <sheetProtection algorithmName="SHA-512" hashValue="1Rn01YL1uzEb8d4M9Gt38GTC6zL/LTKsl/jolLBUrbsL+a67uoa8ThHnKsW8p0s3nvO/eRA1dr4cAI+QWB9Rgg==" saltValue="uKZAeOj/FStvo7+Liw9Lwg==" spinCount="100000" sheet="1" objects="1" scenarios="1" selectLockedCells="1" selectUnlockedCells="1"/>
  <mergeCells count="24">
    <mergeCell ref="AT4:AW4"/>
    <mergeCell ref="H37:T37"/>
    <mergeCell ref="AQ12:AQ19"/>
    <mergeCell ref="AM6:AP6"/>
    <mergeCell ref="X34:Z34"/>
    <mergeCell ref="X35:Z35"/>
    <mergeCell ref="X36:Z36"/>
    <mergeCell ref="AC34:AD34"/>
    <mergeCell ref="H30:X30"/>
    <mergeCell ref="H31:X31"/>
    <mergeCell ref="H35:T35"/>
    <mergeCell ref="H34:T34"/>
    <mergeCell ref="H36:T36"/>
    <mergeCell ref="B44:X48"/>
    <mergeCell ref="P3:AB3"/>
    <mergeCell ref="D6:H6"/>
    <mergeCell ref="D30:G30"/>
    <mergeCell ref="C12:C19"/>
    <mergeCell ref="H33:T33"/>
    <mergeCell ref="X33:Z33"/>
    <mergeCell ref="X32:AD32"/>
    <mergeCell ref="V6:X6"/>
    <mergeCell ref="H38:T38"/>
    <mergeCell ref="H39:T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M28"/>
  <sheetViews>
    <sheetView showGridLines="0" showRowColHeaders="0" workbookViewId="0">
      <selection activeCell="G8" sqref="G8"/>
    </sheetView>
  </sheetViews>
  <sheetFormatPr baseColWidth="10" defaultColWidth="8.83203125" defaultRowHeight="15" x14ac:dyDescent="0.2"/>
  <cols>
    <col min="2" max="2" width="10.33203125" customWidth="1"/>
    <col min="3" max="3" width="14.5" bestFit="1" customWidth="1"/>
    <col min="4" max="4" width="14.5" style="12" hidden="1" customWidth="1"/>
    <col min="5" max="5" width="16.6640625" style="12" customWidth="1"/>
    <col min="6" max="6" width="18.6640625" style="12" customWidth="1"/>
    <col min="7" max="7" width="18.5" customWidth="1"/>
    <col min="8" max="8" width="19.83203125" customWidth="1"/>
    <col min="9" max="10" width="18.33203125" customWidth="1"/>
    <col min="11" max="11" width="9.6640625" bestFit="1" customWidth="1"/>
    <col min="12" max="13" width="8.83203125" hidden="1" customWidth="1"/>
  </cols>
  <sheetData>
    <row r="4" spans="2:13" ht="21" x14ac:dyDescent="0.25">
      <c r="B4" s="140" t="s">
        <v>77</v>
      </c>
      <c r="C4" s="140"/>
      <c r="D4" s="140"/>
      <c r="E4" s="140"/>
      <c r="F4" s="140"/>
      <c r="G4" s="140"/>
      <c r="H4" s="140"/>
      <c r="I4" s="140"/>
      <c r="J4" s="140"/>
      <c r="K4" s="140"/>
    </row>
    <row r="5" spans="2:13" ht="21" x14ac:dyDescent="0.25">
      <c r="B5" s="49"/>
      <c r="C5" s="49"/>
      <c r="D5" s="49"/>
      <c r="E5" s="49"/>
      <c r="F5" s="49"/>
      <c r="G5" s="49"/>
      <c r="H5" s="49"/>
      <c r="I5" s="49"/>
      <c r="J5" s="49"/>
      <c r="K5" s="49"/>
    </row>
    <row r="6" spans="2:13" s="12" customFormat="1" ht="42" x14ac:dyDescent="0.2">
      <c r="B6" s="56" t="s">
        <v>71</v>
      </c>
      <c r="C6" s="56" t="s">
        <v>72</v>
      </c>
      <c r="D6" s="56"/>
      <c r="E6" s="56" t="s">
        <v>92</v>
      </c>
      <c r="F6" s="56" t="s">
        <v>93</v>
      </c>
      <c r="G6" s="56" t="s">
        <v>88</v>
      </c>
      <c r="H6" s="56" t="s">
        <v>89</v>
      </c>
      <c r="I6" s="56" t="s">
        <v>75</v>
      </c>
      <c r="J6" s="56" t="s">
        <v>73</v>
      </c>
      <c r="K6" s="56" t="s">
        <v>74</v>
      </c>
      <c r="L6" s="45" t="s">
        <v>71</v>
      </c>
      <c r="M6" s="45" t="s">
        <v>76</v>
      </c>
    </row>
    <row r="7" spans="2:13" ht="21" x14ac:dyDescent="0.25">
      <c r="B7" s="57"/>
      <c r="C7" s="57"/>
      <c r="D7" s="57"/>
      <c r="E7" s="57"/>
      <c r="F7" s="57"/>
      <c r="G7" s="57"/>
      <c r="H7" s="57"/>
      <c r="I7" s="57"/>
      <c r="J7" s="57"/>
      <c r="K7" s="57"/>
      <c r="L7" s="10"/>
      <c r="M7" s="10"/>
    </row>
    <row r="8" spans="2:13" ht="21" x14ac:dyDescent="0.25">
      <c r="B8" s="58">
        <v>4</v>
      </c>
      <c r="C8" s="59">
        <f>B8*Parameters!$C$13</f>
        <v>1200</v>
      </c>
      <c r="D8" s="58">
        <f>$B8</f>
        <v>4</v>
      </c>
      <c r="E8" s="64">
        <f>Parameters!$C$4</f>
        <v>250</v>
      </c>
      <c r="F8" s="61">
        <f>E8*B8</f>
        <v>1000</v>
      </c>
      <c r="G8" s="60">
        <v>1000</v>
      </c>
      <c r="H8" s="60">
        <v>800</v>
      </c>
      <c r="I8" s="61">
        <f>G8+H8</f>
        <v>1800</v>
      </c>
      <c r="J8" s="61">
        <f>I8+F8</f>
        <v>2800</v>
      </c>
      <c r="K8" s="63">
        <f t="shared" ref="K8:K23" si="0">J8/C8</f>
        <v>2.3333333333333335</v>
      </c>
      <c r="L8" s="11">
        <v>5</v>
      </c>
      <c r="M8" s="46">
        <f>Parameters!$C$13</f>
        <v>300</v>
      </c>
    </row>
    <row r="9" spans="2:13" ht="21" x14ac:dyDescent="0.25">
      <c r="B9" s="58">
        <v>6</v>
      </c>
      <c r="C9" s="59">
        <f>B9*Parameters!$C$13</f>
        <v>1800</v>
      </c>
      <c r="D9" s="58">
        <f t="shared" ref="D9:D23" si="1">$B9</f>
        <v>6</v>
      </c>
      <c r="E9" s="64">
        <f>Parameters!$C$4</f>
        <v>250</v>
      </c>
      <c r="F9" s="61">
        <f t="shared" ref="F9:F23" si="2">E9*B9</f>
        <v>1500</v>
      </c>
      <c r="G9" s="60">
        <v>1100</v>
      </c>
      <c r="H9" s="60">
        <v>800</v>
      </c>
      <c r="I9" s="61">
        <f t="shared" ref="I9:I23" si="3">G9+H9</f>
        <v>1900</v>
      </c>
      <c r="J9" s="61">
        <f t="shared" ref="J9:J23" si="4">I9+F9</f>
        <v>3400</v>
      </c>
      <c r="K9" s="63">
        <f t="shared" si="0"/>
        <v>1.8888888888888888</v>
      </c>
      <c r="L9" s="11">
        <v>6</v>
      </c>
      <c r="M9" s="46">
        <f>Parameters!$C$13</f>
        <v>300</v>
      </c>
    </row>
    <row r="10" spans="2:13" ht="21" x14ac:dyDescent="0.25">
      <c r="B10" s="58">
        <v>8</v>
      </c>
      <c r="C10" s="59">
        <f>B10*Parameters!$C$13</f>
        <v>2400</v>
      </c>
      <c r="D10" s="58">
        <f t="shared" si="1"/>
        <v>8</v>
      </c>
      <c r="E10" s="64">
        <f>Parameters!$C$4</f>
        <v>250</v>
      </c>
      <c r="F10" s="61">
        <f t="shared" si="2"/>
        <v>2000</v>
      </c>
      <c r="G10" s="60">
        <v>1200</v>
      </c>
      <c r="H10" s="60">
        <v>800</v>
      </c>
      <c r="I10" s="61">
        <f t="shared" si="3"/>
        <v>2000</v>
      </c>
      <c r="J10" s="61">
        <f t="shared" si="4"/>
        <v>4000</v>
      </c>
      <c r="K10" s="63">
        <f t="shared" si="0"/>
        <v>1.6666666666666667</v>
      </c>
      <c r="L10" s="11">
        <v>7</v>
      </c>
      <c r="M10" s="46">
        <f>Parameters!$C$13</f>
        <v>300</v>
      </c>
    </row>
    <row r="11" spans="2:13" ht="21" x14ac:dyDescent="0.25">
      <c r="B11" s="58">
        <v>10</v>
      </c>
      <c r="C11" s="59">
        <f>B11*Parameters!$C$13</f>
        <v>3000</v>
      </c>
      <c r="D11" s="58">
        <f t="shared" si="1"/>
        <v>10</v>
      </c>
      <c r="E11" s="64">
        <f>Parameters!$C$4</f>
        <v>250</v>
      </c>
      <c r="F11" s="61">
        <f t="shared" si="2"/>
        <v>2500</v>
      </c>
      <c r="G11" s="60">
        <v>1300</v>
      </c>
      <c r="H11" s="60">
        <v>800</v>
      </c>
      <c r="I11" s="61">
        <f t="shared" si="3"/>
        <v>2100</v>
      </c>
      <c r="J11" s="61">
        <f t="shared" si="4"/>
        <v>4600</v>
      </c>
      <c r="K11" s="63">
        <f t="shared" si="0"/>
        <v>1.5333333333333334</v>
      </c>
      <c r="L11" s="11">
        <v>8</v>
      </c>
      <c r="M11" s="46">
        <f>Parameters!$C$13</f>
        <v>300</v>
      </c>
    </row>
    <row r="12" spans="2:13" ht="21" x14ac:dyDescent="0.25">
      <c r="B12" s="58">
        <v>12</v>
      </c>
      <c r="C12" s="59">
        <f>B12*Parameters!$C$13</f>
        <v>3600</v>
      </c>
      <c r="D12" s="58">
        <f t="shared" si="1"/>
        <v>12</v>
      </c>
      <c r="E12" s="64">
        <f>Parameters!$C$4</f>
        <v>250</v>
      </c>
      <c r="F12" s="61">
        <f t="shared" si="2"/>
        <v>3000</v>
      </c>
      <c r="G12" s="60">
        <v>1400</v>
      </c>
      <c r="H12" s="60">
        <v>1100</v>
      </c>
      <c r="I12" s="61">
        <f t="shared" si="3"/>
        <v>2500</v>
      </c>
      <c r="J12" s="61">
        <f t="shared" si="4"/>
        <v>5500</v>
      </c>
      <c r="K12" s="63">
        <f t="shared" si="0"/>
        <v>1.5277777777777777</v>
      </c>
      <c r="L12" s="11">
        <v>10</v>
      </c>
      <c r="M12" s="46">
        <f>Parameters!$C$13</f>
        <v>300</v>
      </c>
    </row>
    <row r="13" spans="2:13" ht="21" x14ac:dyDescent="0.25">
      <c r="B13" s="58">
        <v>14</v>
      </c>
      <c r="C13" s="59">
        <f>B13*Parameters!$C$13</f>
        <v>4200</v>
      </c>
      <c r="D13" s="58">
        <f t="shared" si="1"/>
        <v>14</v>
      </c>
      <c r="E13" s="64">
        <f>Parameters!$C$4</f>
        <v>250</v>
      </c>
      <c r="F13" s="61">
        <f t="shared" si="2"/>
        <v>3500</v>
      </c>
      <c r="G13" s="60">
        <v>1600</v>
      </c>
      <c r="H13" s="60">
        <v>1100</v>
      </c>
      <c r="I13" s="61">
        <f t="shared" si="3"/>
        <v>2700</v>
      </c>
      <c r="J13" s="61">
        <f t="shared" si="4"/>
        <v>6200</v>
      </c>
      <c r="K13" s="63">
        <f t="shared" si="0"/>
        <v>1.4761904761904763</v>
      </c>
      <c r="L13" s="11">
        <v>12</v>
      </c>
      <c r="M13" s="46">
        <f>Parameters!$C$13</f>
        <v>300</v>
      </c>
    </row>
    <row r="14" spans="2:13" ht="21" x14ac:dyDescent="0.25">
      <c r="B14" s="58">
        <v>16</v>
      </c>
      <c r="C14" s="59">
        <f>B14*Parameters!$C$13</f>
        <v>4800</v>
      </c>
      <c r="D14" s="58">
        <f t="shared" si="1"/>
        <v>16</v>
      </c>
      <c r="E14" s="64">
        <f>Parameters!$C$4</f>
        <v>250</v>
      </c>
      <c r="F14" s="61">
        <f t="shared" si="2"/>
        <v>4000</v>
      </c>
      <c r="G14" s="60">
        <v>1800</v>
      </c>
      <c r="H14" s="60">
        <v>1100</v>
      </c>
      <c r="I14" s="61">
        <f t="shared" si="3"/>
        <v>2900</v>
      </c>
      <c r="J14" s="61">
        <f t="shared" si="4"/>
        <v>6900</v>
      </c>
      <c r="K14" s="63">
        <f t="shared" si="0"/>
        <v>1.4375</v>
      </c>
      <c r="L14" s="11">
        <v>14</v>
      </c>
      <c r="M14" s="46">
        <f>Parameters!$C$13</f>
        <v>300</v>
      </c>
    </row>
    <row r="15" spans="2:13" ht="21" x14ac:dyDescent="0.25">
      <c r="B15" s="58">
        <v>18</v>
      </c>
      <c r="C15" s="59">
        <f>B15*Parameters!$C$13</f>
        <v>5400</v>
      </c>
      <c r="D15" s="58">
        <f t="shared" si="1"/>
        <v>18</v>
      </c>
      <c r="E15" s="64">
        <f>Parameters!$C$4</f>
        <v>250</v>
      </c>
      <c r="F15" s="61">
        <f t="shared" si="2"/>
        <v>4500</v>
      </c>
      <c r="G15" s="60">
        <v>2000</v>
      </c>
      <c r="H15" s="60">
        <v>2500</v>
      </c>
      <c r="I15" s="61">
        <f t="shared" si="3"/>
        <v>4500</v>
      </c>
      <c r="J15" s="61">
        <f t="shared" si="4"/>
        <v>9000</v>
      </c>
      <c r="K15" s="63">
        <f t="shared" si="0"/>
        <v>1.6666666666666667</v>
      </c>
      <c r="L15" s="11">
        <v>16</v>
      </c>
      <c r="M15" s="46">
        <f>Parameters!$C$13</f>
        <v>300</v>
      </c>
    </row>
    <row r="16" spans="2:13" ht="21" x14ac:dyDescent="0.25">
      <c r="B16" s="58">
        <v>20</v>
      </c>
      <c r="C16" s="59">
        <f>B16*Parameters!$C$13</f>
        <v>6000</v>
      </c>
      <c r="D16" s="58">
        <f t="shared" si="1"/>
        <v>20</v>
      </c>
      <c r="E16" s="64">
        <f>Parameters!$C$4</f>
        <v>250</v>
      </c>
      <c r="F16" s="61">
        <f t="shared" si="2"/>
        <v>5000</v>
      </c>
      <c r="G16" s="60">
        <v>2200</v>
      </c>
      <c r="H16" s="60">
        <v>2500</v>
      </c>
      <c r="I16" s="61">
        <f t="shared" si="3"/>
        <v>4700</v>
      </c>
      <c r="J16" s="61">
        <f t="shared" si="4"/>
        <v>9700</v>
      </c>
      <c r="K16" s="63">
        <f t="shared" si="0"/>
        <v>1.6166666666666667</v>
      </c>
      <c r="L16" s="11">
        <v>18</v>
      </c>
      <c r="M16" s="46">
        <f>Parameters!$C$13</f>
        <v>300</v>
      </c>
    </row>
    <row r="17" spans="2:13" ht="21" x14ac:dyDescent="0.25">
      <c r="B17" s="58">
        <v>22</v>
      </c>
      <c r="C17" s="59">
        <f>B17*Parameters!$C$13</f>
        <v>6600</v>
      </c>
      <c r="D17" s="58">
        <f t="shared" si="1"/>
        <v>22</v>
      </c>
      <c r="E17" s="64">
        <f>Parameters!$C$4</f>
        <v>250</v>
      </c>
      <c r="F17" s="61">
        <f t="shared" si="2"/>
        <v>5500</v>
      </c>
      <c r="G17" s="60">
        <v>2400</v>
      </c>
      <c r="H17" s="60">
        <v>2500</v>
      </c>
      <c r="I17" s="61">
        <f t="shared" si="3"/>
        <v>4900</v>
      </c>
      <c r="J17" s="61">
        <f t="shared" si="4"/>
        <v>10400</v>
      </c>
      <c r="K17" s="63">
        <f t="shared" si="0"/>
        <v>1.5757575757575757</v>
      </c>
      <c r="L17" s="11">
        <v>20</v>
      </c>
      <c r="M17" s="46">
        <f>Parameters!$C$13</f>
        <v>300</v>
      </c>
    </row>
    <row r="18" spans="2:13" ht="21" x14ac:dyDescent="0.25">
      <c r="B18" s="58">
        <v>24</v>
      </c>
      <c r="C18" s="59">
        <f>B18*Parameters!$C$13</f>
        <v>7200</v>
      </c>
      <c r="D18" s="58">
        <f t="shared" si="1"/>
        <v>24</v>
      </c>
      <c r="E18" s="64">
        <f>Parameters!$C$4</f>
        <v>250</v>
      </c>
      <c r="F18" s="61">
        <f t="shared" si="2"/>
        <v>6000</v>
      </c>
      <c r="G18" s="60">
        <v>2500</v>
      </c>
      <c r="H18" s="60">
        <v>3000</v>
      </c>
      <c r="I18" s="61">
        <f t="shared" si="3"/>
        <v>5500</v>
      </c>
      <c r="J18" s="61">
        <f t="shared" si="4"/>
        <v>11500</v>
      </c>
      <c r="K18" s="63">
        <f t="shared" si="0"/>
        <v>1.5972222222222223</v>
      </c>
      <c r="L18" s="11">
        <v>21</v>
      </c>
      <c r="M18" s="46">
        <f>Parameters!$C$13</f>
        <v>300</v>
      </c>
    </row>
    <row r="19" spans="2:13" ht="21" x14ac:dyDescent="0.25">
      <c r="B19" s="58">
        <v>26</v>
      </c>
      <c r="C19" s="59">
        <f>B19*Parameters!$C$13</f>
        <v>7800</v>
      </c>
      <c r="D19" s="58">
        <f t="shared" si="1"/>
        <v>26</v>
      </c>
      <c r="E19" s="64">
        <f>Parameters!$C$4</f>
        <v>250</v>
      </c>
      <c r="F19" s="61">
        <f t="shared" si="2"/>
        <v>6500</v>
      </c>
      <c r="G19" s="60">
        <v>2600</v>
      </c>
      <c r="H19" s="60">
        <v>3000</v>
      </c>
      <c r="I19" s="61">
        <f t="shared" si="3"/>
        <v>5600</v>
      </c>
      <c r="J19" s="61">
        <f t="shared" si="4"/>
        <v>12100</v>
      </c>
      <c r="K19" s="63">
        <f t="shared" si="0"/>
        <v>1.5512820512820513</v>
      </c>
      <c r="L19" s="11">
        <v>22</v>
      </c>
      <c r="M19" s="46">
        <f>Parameters!$C$13</f>
        <v>300</v>
      </c>
    </row>
    <row r="20" spans="2:13" ht="21" x14ac:dyDescent="0.25">
      <c r="B20" s="58">
        <v>28</v>
      </c>
      <c r="C20" s="59">
        <f>B20*Parameters!$C$13</f>
        <v>8400</v>
      </c>
      <c r="D20" s="58">
        <f t="shared" si="1"/>
        <v>28</v>
      </c>
      <c r="E20" s="64">
        <f>Parameters!$C$4</f>
        <v>250</v>
      </c>
      <c r="F20" s="61">
        <f t="shared" si="2"/>
        <v>7000</v>
      </c>
      <c r="G20" s="60">
        <v>2800</v>
      </c>
      <c r="H20" s="60">
        <v>3000</v>
      </c>
      <c r="I20" s="61">
        <f t="shared" si="3"/>
        <v>5800</v>
      </c>
      <c r="J20" s="61">
        <f t="shared" si="4"/>
        <v>12800</v>
      </c>
      <c r="K20" s="63">
        <f t="shared" si="0"/>
        <v>1.5238095238095237</v>
      </c>
      <c r="L20" s="11">
        <v>24</v>
      </c>
      <c r="M20" s="46">
        <f>Parameters!$C$13</f>
        <v>300</v>
      </c>
    </row>
    <row r="21" spans="2:13" ht="21" x14ac:dyDescent="0.25">
      <c r="B21" s="58">
        <v>30</v>
      </c>
      <c r="C21" s="59">
        <f>B21*Parameters!$C$13</f>
        <v>9000</v>
      </c>
      <c r="D21" s="58">
        <f t="shared" si="1"/>
        <v>30</v>
      </c>
      <c r="E21" s="64">
        <f>Parameters!$C$4</f>
        <v>250</v>
      </c>
      <c r="F21" s="61">
        <f t="shared" si="2"/>
        <v>7500</v>
      </c>
      <c r="G21" s="60">
        <v>3000</v>
      </c>
      <c r="H21" s="60">
        <v>5000</v>
      </c>
      <c r="I21" s="61">
        <f t="shared" si="3"/>
        <v>8000</v>
      </c>
      <c r="J21" s="61">
        <f t="shared" si="4"/>
        <v>15500</v>
      </c>
      <c r="K21" s="63">
        <f t="shared" si="0"/>
        <v>1.7222222222222223</v>
      </c>
      <c r="L21" s="11">
        <v>30</v>
      </c>
      <c r="M21" s="46">
        <f>Parameters!$C$13</f>
        <v>300</v>
      </c>
    </row>
    <row r="22" spans="2:13" ht="21" x14ac:dyDescent="0.25">
      <c r="B22" s="58">
        <v>40</v>
      </c>
      <c r="C22" s="59">
        <f>B22*Parameters!$C$13</f>
        <v>12000</v>
      </c>
      <c r="D22" s="58">
        <f t="shared" si="1"/>
        <v>40</v>
      </c>
      <c r="E22" s="64">
        <f>Parameters!$C$4</f>
        <v>250</v>
      </c>
      <c r="F22" s="61">
        <f t="shared" si="2"/>
        <v>10000</v>
      </c>
      <c r="G22" s="60">
        <v>4000</v>
      </c>
      <c r="H22" s="60">
        <v>5000</v>
      </c>
      <c r="I22" s="61">
        <f t="shared" si="3"/>
        <v>9000</v>
      </c>
      <c r="J22" s="61">
        <f t="shared" si="4"/>
        <v>19000</v>
      </c>
      <c r="K22" s="63">
        <f t="shared" si="0"/>
        <v>1.5833333333333333</v>
      </c>
      <c r="L22" s="11">
        <v>40</v>
      </c>
      <c r="M22" s="46">
        <f>Parameters!$C$13</f>
        <v>300</v>
      </c>
    </row>
    <row r="23" spans="2:13" ht="21" x14ac:dyDescent="0.25">
      <c r="B23" s="58">
        <v>50</v>
      </c>
      <c r="C23" s="59">
        <f>B23*Parameters!$C$13</f>
        <v>15000</v>
      </c>
      <c r="D23" s="58">
        <f t="shared" si="1"/>
        <v>50</v>
      </c>
      <c r="E23" s="64">
        <f>Parameters!$C$4</f>
        <v>250</v>
      </c>
      <c r="F23" s="61">
        <f t="shared" si="2"/>
        <v>12500</v>
      </c>
      <c r="G23" s="60">
        <v>5500</v>
      </c>
      <c r="H23" s="60">
        <v>6500</v>
      </c>
      <c r="I23" s="61">
        <f t="shared" si="3"/>
        <v>12000</v>
      </c>
      <c r="J23" s="61">
        <f t="shared" si="4"/>
        <v>24500</v>
      </c>
      <c r="K23" s="63">
        <f t="shared" si="0"/>
        <v>1.6333333333333333</v>
      </c>
      <c r="L23" s="11">
        <v>52</v>
      </c>
      <c r="M23" s="46">
        <f>Parameters!$C$13</f>
        <v>300</v>
      </c>
    </row>
    <row r="26" spans="2:13" x14ac:dyDescent="0.2">
      <c r="B26" s="142" t="s">
        <v>90</v>
      </c>
      <c r="C26" s="142"/>
      <c r="D26" s="142"/>
      <c r="E26" s="142"/>
      <c r="F26" s="142"/>
      <c r="G26" s="142"/>
      <c r="H26" s="142"/>
      <c r="I26" s="142"/>
      <c r="J26" s="142"/>
      <c r="K26" s="142"/>
    </row>
    <row r="27" spans="2:13" x14ac:dyDescent="0.2">
      <c r="B27" s="142"/>
      <c r="C27" s="142"/>
      <c r="D27" s="142"/>
      <c r="E27" s="142"/>
      <c r="F27" s="142"/>
      <c r="G27" s="142"/>
      <c r="H27" s="142"/>
      <c r="I27" s="142"/>
      <c r="J27" s="142"/>
      <c r="K27" s="142"/>
    </row>
    <row r="28" spans="2:13" x14ac:dyDescent="0.2">
      <c r="B28" s="142"/>
      <c r="C28" s="142"/>
      <c r="D28" s="142"/>
      <c r="E28" s="142"/>
      <c r="F28" s="142"/>
      <c r="G28" s="142"/>
      <c r="H28" s="142"/>
      <c r="I28" s="142"/>
      <c r="J28" s="142"/>
      <c r="K28" s="142"/>
    </row>
  </sheetData>
  <sheetProtection algorithmName="SHA-512" hashValue="Xjeo5dQu+pFJJoVgAarHdqJje1QfElhJcQdsFJ+xN27Z7i4LnHtG121Kk0tLwu2hbbA98fliQcq2ISCzlpGi4Q==" saltValue="RUGKMmqMnr6mc1/y8MwFPQ==" spinCount="100000" sheet="1" objects="1" scenarios="1" selectLockedCells="1"/>
  <mergeCells count="2">
    <mergeCell ref="B4:K4"/>
    <mergeCell ref="B26:K28"/>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dimension ref="A1:T85"/>
  <sheetViews>
    <sheetView showGridLines="0" showRowColHeaders="0" tabSelected="1" workbookViewId="0">
      <pane ySplit="20" topLeftCell="A21" activePane="bottomLeft" state="frozen"/>
      <selection pane="bottomLeft" activeCell="J3" sqref="J3"/>
    </sheetView>
  </sheetViews>
  <sheetFormatPr baseColWidth="10" defaultColWidth="13.83203125" defaultRowHeight="19" x14ac:dyDescent="0.25"/>
  <cols>
    <col min="1" max="1" width="4.1640625" style="65" customWidth="1"/>
    <col min="2" max="2" width="5.6640625" style="65" customWidth="1"/>
    <col min="3" max="6" width="13.83203125" style="65"/>
    <col min="7" max="7" width="16.6640625" style="65" customWidth="1"/>
    <col min="8" max="12" width="13.83203125" style="65"/>
    <col min="13" max="13" width="16.1640625" style="65" customWidth="1"/>
    <col min="14" max="18" width="13.83203125" style="65"/>
    <col min="19" max="19" width="15.83203125" style="65" customWidth="1"/>
    <col min="20" max="20" width="5.83203125" style="65" customWidth="1"/>
    <col min="21" max="16384" width="13.83203125" style="65"/>
  </cols>
  <sheetData>
    <row r="1" spans="1:20" ht="20" thickBot="1" x14ac:dyDescent="0.3"/>
    <row r="2" spans="1:20" ht="38" x14ac:dyDescent="0.25">
      <c r="B2" s="66"/>
      <c r="C2" s="172" t="s">
        <v>2</v>
      </c>
      <c r="D2" s="173"/>
      <c r="E2" s="173"/>
      <c r="F2" s="67">
        <f>VLOOKUP(J3,AankoopPrijs!C8:K23,8,0)</f>
        <v>4600</v>
      </c>
      <c r="G2" s="66"/>
      <c r="H2" s="66"/>
      <c r="I2" s="68" t="s">
        <v>21</v>
      </c>
      <c r="J2" s="69" t="s">
        <v>66</v>
      </c>
      <c r="K2" s="70" t="s">
        <v>22</v>
      </c>
      <c r="L2" s="71" t="s">
        <v>23</v>
      </c>
      <c r="M2" s="180" t="s">
        <v>25</v>
      </c>
      <c r="N2" s="181"/>
    </row>
    <row r="3" spans="1:20" x14ac:dyDescent="0.25">
      <c r="B3" s="72"/>
      <c r="C3" s="168" t="s">
        <v>12</v>
      </c>
      <c r="D3" s="169"/>
      <c r="E3" s="169"/>
      <c r="F3" s="73">
        <f>Parameters!C7</f>
        <v>1.8499999999999999E-2</v>
      </c>
      <c r="G3" s="72"/>
      <c r="H3" s="72"/>
      <c r="I3" s="74">
        <v>0.23</v>
      </c>
      <c r="J3" s="75">
        <v>3000</v>
      </c>
      <c r="K3" s="76">
        <f>J3*I3</f>
        <v>690</v>
      </c>
      <c r="L3" s="77">
        <f>K3/12</f>
        <v>57.5</v>
      </c>
      <c r="M3" s="182"/>
      <c r="N3" s="183"/>
    </row>
    <row r="4" spans="1:20" x14ac:dyDescent="0.25">
      <c r="B4" s="78"/>
      <c r="C4" s="168" t="s">
        <v>12</v>
      </c>
      <c r="D4" s="169"/>
      <c r="E4" s="169"/>
      <c r="F4" s="79">
        <f>F2*F3</f>
        <v>85.1</v>
      </c>
      <c r="G4" s="78"/>
      <c r="H4" s="78"/>
      <c r="I4" s="184"/>
      <c r="J4" s="185"/>
      <c r="K4" s="185"/>
      <c r="L4" s="185"/>
      <c r="M4" s="182"/>
      <c r="N4" s="183"/>
    </row>
    <row r="5" spans="1:20" x14ac:dyDescent="0.25">
      <c r="B5" s="78"/>
      <c r="C5" s="168" t="s">
        <v>13</v>
      </c>
      <c r="D5" s="169"/>
      <c r="E5" s="169"/>
      <c r="F5" s="79">
        <f>Parameters!C8</f>
        <v>150</v>
      </c>
      <c r="G5" s="78"/>
      <c r="H5" s="78"/>
      <c r="I5" s="188" t="s">
        <v>24</v>
      </c>
      <c r="J5" s="189"/>
      <c r="K5" s="80">
        <v>60</v>
      </c>
      <c r="L5" s="81">
        <f>L74</f>
        <v>92.255555555555546</v>
      </c>
      <c r="M5" s="192">
        <f>L5-L3</f>
        <v>34.755555555555546</v>
      </c>
      <c r="N5" s="193"/>
    </row>
    <row r="6" spans="1:20" x14ac:dyDescent="0.25">
      <c r="B6" s="82"/>
      <c r="C6" s="174" t="s">
        <v>85</v>
      </c>
      <c r="D6" s="175"/>
      <c r="E6" s="176"/>
      <c r="F6" s="83">
        <f>F5+F4</f>
        <v>235.1</v>
      </c>
      <c r="I6" s="188"/>
      <c r="J6" s="189"/>
      <c r="K6" s="80">
        <v>48</v>
      </c>
      <c r="L6" s="81">
        <f>L75</f>
        <v>111.48611111111113</v>
      </c>
      <c r="M6" s="192">
        <f>L6-L3</f>
        <v>53.986111111111128</v>
      </c>
      <c r="N6" s="193"/>
    </row>
    <row r="7" spans="1:20" ht="20" thickBot="1" x14ac:dyDescent="0.3">
      <c r="B7" s="84"/>
      <c r="C7" s="168" t="s">
        <v>6</v>
      </c>
      <c r="D7" s="169"/>
      <c r="E7" s="169"/>
      <c r="F7" s="85">
        <f>Parameters!C5</f>
        <v>2018</v>
      </c>
      <c r="I7" s="190"/>
      <c r="J7" s="191"/>
      <c r="K7" s="86">
        <v>36</v>
      </c>
      <c r="L7" s="87">
        <f>L76</f>
        <v>215.30555555555554</v>
      </c>
      <c r="M7" s="194">
        <f>L7-L3</f>
        <v>157.80555555555554</v>
      </c>
      <c r="N7" s="195"/>
    </row>
    <row r="8" spans="1:20" x14ac:dyDescent="0.25">
      <c r="B8" s="84"/>
      <c r="C8" s="168" t="s">
        <v>3</v>
      </c>
      <c r="D8" s="169"/>
      <c r="E8" s="169"/>
      <c r="F8" s="88">
        <v>60</v>
      </c>
    </row>
    <row r="9" spans="1:20" x14ac:dyDescent="0.25">
      <c r="B9" s="84"/>
      <c r="C9" s="168" t="s">
        <v>3</v>
      </c>
      <c r="D9" s="169"/>
      <c r="E9" s="169"/>
      <c r="F9" s="88">
        <v>48</v>
      </c>
      <c r="G9" s="65" t="s">
        <v>41</v>
      </c>
    </row>
    <row r="10" spans="1:20" x14ac:dyDescent="0.25">
      <c r="B10" s="84"/>
      <c r="C10" s="168" t="s">
        <v>3</v>
      </c>
      <c r="D10" s="169"/>
      <c r="E10" s="169"/>
      <c r="F10" s="88">
        <v>36</v>
      </c>
    </row>
    <row r="11" spans="1:20" ht="20" thickBot="1" x14ac:dyDescent="0.3">
      <c r="B11" s="72"/>
      <c r="C11" s="170" t="s">
        <v>4</v>
      </c>
      <c r="D11" s="171"/>
      <c r="E11" s="171"/>
      <c r="F11" s="89">
        <f>Parameters!C6</f>
        <v>0.08</v>
      </c>
    </row>
    <row r="12" spans="1:20" x14ac:dyDescent="0.25">
      <c r="A12" s="72"/>
      <c r="B12" s="72"/>
      <c r="C12" s="72"/>
      <c r="D12" s="72"/>
      <c r="E12" s="72"/>
      <c r="F12" s="72"/>
      <c r="G12" s="72"/>
      <c r="H12" s="72"/>
      <c r="I12" s="90"/>
    </row>
    <row r="13" spans="1:20" ht="20" thickBot="1" x14ac:dyDescent="0.3">
      <c r="A13" s="72"/>
      <c r="B13" s="72"/>
      <c r="C13" s="72"/>
      <c r="D13" s="72"/>
      <c r="E13" s="72"/>
      <c r="F13" s="72"/>
      <c r="G13" s="72"/>
      <c r="H13" s="72"/>
      <c r="I13" s="90"/>
    </row>
    <row r="14" spans="1:20" ht="12" customHeight="1" x14ac:dyDescent="0.25">
      <c r="A14" s="72"/>
      <c r="B14" s="91"/>
      <c r="C14" s="92"/>
      <c r="D14" s="92"/>
      <c r="E14" s="92"/>
      <c r="F14" s="92"/>
      <c r="G14" s="92"/>
      <c r="H14" s="92"/>
      <c r="I14" s="93"/>
      <c r="J14" s="94"/>
      <c r="K14" s="94"/>
      <c r="L14" s="94"/>
      <c r="M14" s="94"/>
      <c r="N14" s="94"/>
      <c r="O14" s="94"/>
      <c r="P14" s="94"/>
      <c r="Q14" s="94"/>
      <c r="R14" s="94"/>
      <c r="S14" s="94"/>
      <c r="T14" s="95"/>
    </row>
    <row r="15" spans="1:20" ht="15" customHeight="1" x14ac:dyDescent="0.25">
      <c r="A15" s="72"/>
      <c r="B15" s="96"/>
      <c r="C15" s="97"/>
      <c r="D15" s="97"/>
      <c r="E15" s="97"/>
      <c r="F15" s="97"/>
      <c r="G15" s="186" t="s">
        <v>68</v>
      </c>
      <c r="H15" s="186"/>
      <c r="I15" s="186"/>
      <c r="J15" s="186"/>
      <c r="K15" s="186"/>
      <c r="L15" s="186"/>
      <c r="M15" s="186"/>
      <c r="N15" s="186"/>
      <c r="O15" s="186"/>
      <c r="P15" s="98"/>
      <c r="Q15" s="98"/>
      <c r="R15" s="98"/>
      <c r="S15" s="98"/>
      <c r="T15" s="99"/>
    </row>
    <row r="16" spans="1:20" ht="11" customHeight="1" x14ac:dyDescent="0.25">
      <c r="A16" s="72"/>
      <c r="B16" s="100"/>
      <c r="C16" s="98"/>
      <c r="D16" s="98"/>
      <c r="E16" s="98"/>
      <c r="F16" s="98"/>
      <c r="G16" s="98"/>
      <c r="H16" s="98"/>
      <c r="I16" s="98"/>
      <c r="J16" s="98"/>
      <c r="K16" s="98"/>
      <c r="L16" s="98"/>
      <c r="M16" s="98"/>
      <c r="N16" s="98"/>
      <c r="O16" s="98"/>
      <c r="P16" s="98"/>
      <c r="Q16" s="98"/>
      <c r="R16" s="98"/>
      <c r="S16" s="98"/>
      <c r="T16" s="99"/>
    </row>
    <row r="17" spans="1:20" x14ac:dyDescent="0.25">
      <c r="A17" s="101"/>
      <c r="B17" s="102"/>
      <c r="C17" s="199" t="s">
        <v>14</v>
      </c>
      <c r="D17" s="200"/>
      <c r="E17" s="200"/>
      <c r="F17" s="200"/>
      <c r="G17" s="201"/>
      <c r="H17" s="103"/>
      <c r="I17" s="177" t="s">
        <v>15</v>
      </c>
      <c r="J17" s="177"/>
      <c r="K17" s="177"/>
      <c r="L17" s="177"/>
      <c r="M17" s="177"/>
      <c r="N17" s="98"/>
      <c r="O17" s="177" t="s">
        <v>16</v>
      </c>
      <c r="P17" s="177"/>
      <c r="Q17" s="177"/>
      <c r="R17" s="177"/>
      <c r="S17" s="177"/>
      <c r="T17" s="99"/>
    </row>
    <row r="18" spans="1:20" x14ac:dyDescent="0.25">
      <c r="B18" s="100"/>
      <c r="C18" s="196" t="s">
        <v>11</v>
      </c>
      <c r="D18" s="197"/>
      <c r="E18" s="197"/>
      <c r="F18" s="197"/>
      <c r="G18" s="198"/>
      <c r="H18" s="98"/>
      <c r="I18" s="178" t="s">
        <v>11</v>
      </c>
      <c r="J18" s="178"/>
      <c r="K18" s="178"/>
      <c r="L18" s="178"/>
      <c r="M18" s="178"/>
      <c r="N18" s="98"/>
      <c r="O18" s="178" t="s">
        <v>11</v>
      </c>
      <c r="P18" s="178"/>
      <c r="Q18" s="178"/>
      <c r="R18" s="178"/>
      <c r="S18" s="178"/>
      <c r="T18" s="99"/>
    </row>
    <row r="19" spans="1:20" x14ac:dyDescent="0.25">
      <c r="B19" s="100"/>
      <c r="C19" s="104" t="s">
        <v>5</v>
      </c>
      <c r="D19" s="104" t="s">
        <v>9</v>
      </c>
      <c r="E19" s="104" t="s">
        <v>7</v>
      </c>
      <c r="F19" s="104" t="s">
        <v>0</v>
      </c>
      <c r="G19" s="104" t="s">
        <v>8</v>
      </c>
      <c r="H19" s="98"/>
      <c r="I19" s="104" t="s">
        <v>5</v>
      </c>
      <c r="J19" s="104" t="s">
        <v>9</v>
      </c>
      <c r="K19" s="104" t="s">
        <v>7</v>
      </c>
      <c r="L19" s="104" t="s">
        <v>0</v>
      </c>
      <c r="M19" s="104" t="s">
        <v>8</v>
      </c>
      <c r="N19" s="98"/>
      <c r="O19" s="104" t="s">
        <v>5</v>
      </c>
      <c r="P19" s="104" t="s">
        <v>9</v>
      </c>
      <c r="Q19" s="104" t="s">
        <v>7</v>
      </c>
      <c r="R19" s="104" t="s">
        <v>0</v>
      </c>
      <c r="S19" s="104" t="s">
        <v>8</v>
      </c>
      <c r="T19" s="99"/>
    </row>
    <row r="20" spans="1:20" x14ac:dyDescent="0.25">
      <c r="B20" s="100"/>
      <c r="C20" s="105"/>
      <c r="D20" s="105"/>
      <c r="E20" s="105"/>
      <c r="F20" s="105"/>
      <c r="G20" s="105"/>
      <c r="H20" s="98"/>
      <c r="I20" s="105"/>
      <c r="J20" s="105"/>
      <c r="K20" s="105"/>
      <c r="L20" s="105"/>
      <c r="M20" s="105"/>
      <c r="N20" s="98"/>
      <c r="O20" s="105"/>
      <c r="P20" s="105"/>
      <c r="Q20" s="105"/>
      <c r="R20" s="105"/>
      <c r="S20" s="105"/>
      <c r="T20" s="99"/>
    </row>
    <row r="21" spans="1:20" x14ac:dyDescent="0.25">
      <c r="A21" s="106"/>
      <c r="B21" s="107"/>
      <c r="C21" s="108">
        <v>1</v>
      </c>
      <c r="D21" s="109">
        <f>F2</f>
        <v>4600</v>
      </c>
      <c r="E21" s="109">
        <f t="shared" ref="E21:E52" si="0">-$F$2/$F$8</f>
        <v>-76.666666666666671</v>
      </c>
      <c r="F21" s="109">
        <f t="shared" ref="F21:F52" si="1">CUMIPMT($F$11/12,$F$8*12,D21,1,1,0)</f>
        <v>-30.666666666666664</v>
      </c>
      <c r="G21" s="109">
        <f t="shared" ref="G21:G52" si="2">(E21+F21)*-1</f>
        <v>107.33333333333334</v>
      </c>
      <c r="H21" s="110"/>
      <c r="I21" s="108">
        <v>1</v>
      </c>
      <c r="J21" s="109">
        <f>F2</f>
        <v>4600</v>
      </c>
      <c r="K21" s="109">
        <f t="shared" ref="K21:K68" si="3">-$F$2/$F$9</f>
        <v>-95.833333333333329</v>
      </c>
      <c r="L21" s="109">
        <f t="shared" ref="L21:L68" si="4">CUMIPMT($F$11/12,$F$9*12,J21,1,1,0)</f>
        <v>-30.666666666666671</v>
      </c>
      <c r="M21" s="109">
        <f>(K21+L21)*-1</f>
        <v>126.5</v>
      </c>
      <c r="N21" s="98"/>
      <c r="O21" s="108">
        <v>1</v>
      </c>
      <c r="P21" s="109">
        <f>F2</f>
        <v>4600</v>
      </c>
      <c r="Q21" s="109">
        <f t="shared" ref="Q21:Q56" si="5">-$F$2/$F$10</f>
        <v>-127.77777777777777</v>
      </c>
      <c r="R21" s="109">
        <f t="shared" ref="R21:R56" si="6">CUMIPMT($F$11/12,$F$10*12,P21,1,1,0)</f>
        <v>-30.666666666666671</v>
      </c>
      <c r="S21" s="109">
        <f>(Q21+R21)*-1</f>
        <v>158.44444444444446</v>
      </c>
      <c r="T21" s="99"/>
    </row>
    <row r="22" spans="1:20" x14ac:dyDescent="0.25">
      <c r="A22" s="106"/>
      <c r="B22" s="107"/>
      <c r="C22" s="108">
        <v>2</v>
      </c>
      <c r="D22" s="109">
        <f>D21+E21</f>
        <v>4523.333333333333</v>
      </c>
      <c r="E22" s="109">
        <f t="shared" si="0"/>
        <v>-76.666666666666671</v>
      </c>
      <c r="F22" s="109">
        <f t="shared" si="1"/>
        <v>-30.155555555555555</v>
      </c>
      <c r="G22" s="109">
        <f t="shared" si="2"/>
        <v>106.82222222222222</v>
      </c>
      <c r="H22" s="110"/>
      <c r="I22" s="108">
        <v>2</v>
      </c>
      <c r="J22" s="109">
        <f>J21+K21</f>
        <v>4504.166666666667</v>
      </c>
      <c r="K22" s="109">
        <f t="shared" si="3"/>
        <v>-95.833333333333329</v>
      </c>
      <c r="L22" s="109">
        <f t="shared" si="4"/>
        <v>-30.027777777777779</v>
      </c>
      <c r="M22" s="109">
        <f>(K22+L22)*-1</f>
        <v>125.86111111111111</v>
      </c>
      <c r="N22" s="98"/>
      <c r="O22" s="108">
        <v>2</v>
      </c>
      <c r="P22" s="109">
        <f>P21+Q21</f>
        <v>4472.2222222222226</v>
      </c>
      <c r="Q22" s="109">
        <f t="shared" si="5"/>
        <v>-127.77777777777777</v>
      </c>
      <c r="R22" s="109">
        <f t="shared" si="6"/>
        <v>-29.814814814814824</v>
      </c>
      <c r="S22" s="109">
        <f>(Q22+R22)*-1</f>
        <v>157.59259259259261</v>
      </c>
      <c r="T22" s="99"/>
    </row>
    <row r="23" spans="1:20" x14ac:dyDescent="0.25">
      <c r="A23" s="106"/>
      <c r="B23" s="107"/>
      <c r="C23" s="108">
        <v>3</v>
      </c>
      <c r="D23" s="109">
        <f t="shared" ref="D23:D32" si="7">D22+E22</f>
        <v>4446.6666666666661</v>
      </c>
      <c r="E23" s="109">
        <f t="shared" si="0"/>
        <v>-76.666666666666671</v>
      </c>
      <c r="F23" s="109">
        <f t="shared" si="1"/>
        <v>-29.644444444444442</v>
      </c>
      <c r="G23" s="109">
        <f t="shared" si="2"/>
        <v>106.31111111111112</v>
      </c>
      <c r="H23" s="110"/>
      <c r="I23" s="108">
        <v>3</v>
      </c>
      <c r="J23" s="109">
        <f t="shared" ref="J23:J32" si="8">J22+K22</f>
        <v>4408.3333333333339</v>
      </c>
      <c r="K23" s="109">
        <f t="shared" si="3"/>
        <v>-95.833333333333329</v>
      </c>
      <c r="L23" s="109">
        <f t="shared" si="4"/>
        <v>-29.388888888888896</v>
      </c>
      <c r="M23" s="109">
        <f t="shared" ref="M23:M68" si="9">(K23+L23)*-1</f>
        <v>125.22222222222223</v>
      </c>
      <c r="N23" s="98"/>
      <c r="O23" s="108">
        <v>3</v>
      </c>
      <c r="P23" s="109">
        <f t="shared" ref="P23:P32" si="10">P22+Q22</f>
        <v>4344.4444444444453</v>
      </c>
      <c r="Q23" s="109">
        <f t="shared" si="5"/>
        <v>-127.77777777777777</v>
      </c>
      <c r="R23" s="109">
        <f t="shared" si="6"/>
        <v>-28.962962962962969</v>
      </c>
      <c r="S23" s="109">
        <f t="shared" ref="S23:S56" si="11">(Q23+R23)*-1</f>
        <v>156.74074074074073</v>
      </c>
      <c r="T23" s="99"/>
    </row>
    <row r="24" spans="1:20" x14ac:dyDescent="0.25">
      <c r="A24" s="106"/>
      <c r="B24" s="107"/>
      <c r="C24" s="108">
        <v>4</v>
      </c>
      <c r="D24" s="109">
        <f t="shared" si="7"/>
        <v>4369.9999999999991</v>
      </c>
      <c r="E24" s="109">
        <f t="shared" si="0"/>
        <v>-76.666666666666671</v>
      </c>
      <c r="F24" s="109">
        <f t="shared" si="1"/>
        <v>-29.133333333333329</v>
      </c>
      <c r="G24" s="109">
        <f t="shared" si="2"/>
        <v>105.8</v>
      </c>
      <c r="H24" s="110"/>
      <c r="I24" s="108">
        <v>4</v>
      </c>
      <c r="J24" s="109">
        <f t="shared" si="8"/>
        <v>4312.5000000000009</v>
      </c>
      <c r="K24" s="109">
        <f t="shared" si="3"/>
        <v>-95.833333333333329</v>
      </c>
      <c r="L24" s="109">
        <f t="shared" si="4"/>
        <v>-28.750000000000007</v>
      </c>
      <c r="M24" s="109">
        <f t="shared" si="9"/>
        <v>124.58333333333334</v>
      </c>
      <c r="N24" s="98"/>
      <c r="O24" s="108">
        <v>4</v>
      </c>
      <c r="P24" s="109">
        <f t="shared" si="10"/>
        <v>4216.6666666666679</v>
      </c>
      <c r="Q24" s="109">
        <f t="shared" si="5"/>
        <v>-127.77777777777777</v>
      </c>
      <c r="R24" s="109">
        <f t="shared" si="6"/>
        <v>-28.111111111111121</v>
      </c>
      <c r="S24" s="109">
        <f t="shared" si="11"/>
        <v>155.88888888888889</v>
      </c>
      <c r="T24" s="99"/>
    </row>
    <row r="25" spans="1:20" x14ac:dyDescent="0.25">
      <c r="A25" s="106"/>
      <c r="B25" s="107"/>
      <c r="C25" s="108">
        <v>5</v>
      </c>
      <c r="D25" s="109">
        <f t="shared" si="7"/>
        <v>4293.3333333333321</v>
      </c>
      <c r="E25" s="109">
        <f t="shared" si="0"/>
        <v>-76.666666666666671</v>
      </c>
      <c r="F25" s="109">
        <f t="shared" si="1"/>
        <v>-28.622222222222213</v>
      </c>
      <c r="G25" s="109">
        <f t="shared" si="2"/>
        <v>105.28888888888889</v>
      </c>
      <c r="H25" s="110"/>
      <c r="I25" s="108">
        <v>5</v>
      </c>
      <c r="J25" s="109">
        <f t="shared" si="8"/>
        <v>4216.6666666666679</v>
      </c>
      <c r="K25" s="109">
        <f t="shared" si="3"/>
        <v>-95.833333333333329</v>
      </c>
      <c r="L25" s="109">
        <f t="shared" si="4"/>
        <v>-28.111111111111125</v>
      </c>
      <c r="M25" s="109">
        <f t="shared" si="9"/>
        <v>123.94444444444446</v>
      </c>
      <c r="N25" s="98"/>
      <c r="O25" s="108">
        <v>5</v>
      </c>
      <c r="P25" s="109">
        <f t="shared" si="10"/>
        <v>4088.8888888888901</v>
      </c>
      <c r="Q25" s="109">
        <f t="shared" si="5"/>
        <v>-127.77777777777777</v>
      </c>
      <c r="R25" s="109">
        <f t="shared" si="6"/>
        <v>-27.259259259259274</v>
      </c>
      <c r="S25" s="109">
        <f t="shared" si="11"/>
        <v>155.03703703703704</v>
      </c>
      <c r="T25" s="99"/>
    </row>
    <row r="26" spans="1:20" x14ac:dyDescent="0.25">
      <c r="A26" s="106"/>
      <c r="B26" s="107"/>
      <c r="C26" s="108">
        <v>6</v>
      </c>
      <c r="D26" s="109">
        <f t="shared" si="7"/>
        <v>4216.6666666666652</v>
      </c>
      <c r="E26" s="109">
        <f t="shared" si="0"/>
        <v>-76.666666666666671</v>
      </c>
      <c r="F26" s="109">
        <f t="shared" si="1"/>
        <v>-28.1111111111111</v>
      </c>
      <c r="G26" s="109">
        <f t="shared" si="2"/>
        <v>104.77777777777777</v>
      </c>
      <c r="H26" s="110"/>
      <c r="I26" s="108">
        <v>6</v>
      </c>
      <c r="J26" s="109">
        <f t="shared" si="8"/>
        <v>4120.8333333333348</v>
      </c>
      <c r="K26" s="109">
        <f t="shared" si="3"/>
        <v>-95.833333333333329</v>
      </c>
      <c r="L26" s="109">
        <f t="shared" si="4"/>
        <v>-27.472222222222232</v>
      </c>
      <c r="M26" s="109">
        <f t="shared" si="9"/>
        <v>123.30555555555556</v>
      </c>
      <c r="N26" s="98"/>
      <c r="O26" s="108">
        <v>6</v>
      </c>
      <c r="P26" s="109">
        <f t="shared" si="10"/>
        <v>3961.1111111111122</v>
      </c>
      <c r="Q26" s="109">
        <f t="shared" si="5"/>
        <v>-127.77777777777777</v>
      </c>
      <c r="R26" s="109">
        <f t="shared" si="6"/>
        <v>-26.407407407407419</v>
      </c>
      <c r="S26" s="109">
        <f t="shared" si="11"/>
        <v>154.18518518518519</v>
      </c>
      <c r="T26" s="99"/>
    </row>
    <row r="27" spans="1:20" x14ac:dyDescent="0.25">
      <c r="A27" s="106"/>
      <c r="B27" s="107"/>
      <c r="C27" s="108">
        <v>7</v>
      </c>
      <c r="D27" s="109">
        <f t="shared" si="7"/>
        <v>4139.9999999999982</v>
      </c>
      <c r="E27" s="109">
        <f t="shared" si="0"/>
        <v>-76.666666666666671</v>
      </c>
      <c r="F27" s="109">
        <f t="shared" si="1"/>
        <v>-27.599999999999987</v>
      </c>
      <c r="G27" s="109">
        <f t="shared" si="2"/>
        <v>104.26666666666665</v>
      </c>
      <c r="H27" s="110"/>
      <c r="I27" s="108">
        <v>7</v>
      </c>
      <c r="J27" s="109">
        <f t="shared" si="8"/>
        <v>4025.0000000000014</v>
      </c>
      <c r="K27" s="109">
        <f t="shared" si="3"/>
        <v>-95.833333333333329</v>
      </c>
      <c r="L27" s="109">
        <f t="shared" si="4"/>
        <v>-26.833333333333343</v>
      </c>
      <c r="M27" s="109">
        <f t="shared" si="9"/>
        <v>122.66666666666667</v>
      </c>
      <c r="N27" s="98"/>
      <c r="O27" s="108">
        <v>7</v>
      </c>
      <c r="P27" s="109">
        <f t="shared" si="10"/>
        <v>3833.3333333333344</v>
      </c>
      <c r="Q27" s="109">
        <f t="shared" si="5"/>
        <v>-127.77777777777777</v>
      </c>
      <c r="R27" s="109">
        <f t="shared" si="6"/>
        <v>-25.555555555555564</v>
      </c>
      <c r="S27" s="109">
        <f t="shared" si="11"/>
        <v>153.33333333333334</v>
      </c>
      <c r="T27" s="99"/>
    </row>
    <row r="28" spans="1:20" x14ac:dyDescent="0.25">
      <c r="A28" s="106"/>
      <c r="B28" s="107"/>
      <c r="C28" s="108">
        <v>8</v>
      </c>
      <c r="D28" s="109">
        <f t="shared" si="7"/>
        <v>4063.3333333333317</v>
      </c>
      <c r="E28" s="109">
        <f t="shared" si="0"/>
        <v>-76.666666666666671</v>
      </c>
      <c r="F28" s="109">
        <f t="shared" si="1"/>
        <v>-27.088888888888878</v>
      </c>
      <c r="G28" s="109">
        <f t="shared" si="2"/>
        <v>103.75555555555555</v>
      </c>
      <c r="H28" s="110"/>
      <c r="I28" s="108">
        <v>8</v>
      </c>
      <c r="J28" s="109">
        <f t="shared" si="8"/>
        <v>3929.1666666666679</v>
      </c>
      <c r="K28" s="109">
        <f t="shared" si="3"/>
        <v>-95.833333333333329</v>
      </c>
      <c r="L28" s="109">
        <f t="shared" si="4"/>
        <v>-26.194444444444454</v>
      </c>
      <c r="M28" s="109">
        <f t="shared" si="9"/>
        <v>122.02777777777779</v>
      </c>
      <c r="N28" s="98"/>
      <c r="O28" s="108">
        <v>8</v>
      </c>
      <c r="P28" s="109">
        <f t="shared" si="10"/>
        <v>3705.5555555555566</v>
      </c>
      <c r="Q28" s="109">
        <f t="shared" si="5"/>
        <v>-127.77777777777777</v>
      </c>
      <c r="R28" s="109">
        <f t="shared" si="6"/>
        <v>-24.703703703703713</v>
      </c>
      <c r="S28" s="109">
        <f t="shared" si="11"/>
        <v>152.4814814814815</v>
      </c>
      <c r="T28" s="99"/>
    </row>
    <row r="29" spans="1:20" x14ac:dyDescent="0.25">
      <c r="A29" s="106"/>
      <c r="B29" s="107"/>
      <c r="C29" s="108">
        <v>9</v>
      </c>
      <c r="D29" s="109">
        <f t="shared" si="7"/>
        <v>3986.6666666666652</v>
      </c>
      <c r="E29" s="109">
        <f t="shared" si="0"/>
        <v>-76.666666666666671</v>
      </c>
      <c r="F29" s="109">
        <f t="shared" si="1"/>
        <v>-26.577777777777765</v>
      </c>
      <c r="G29" s="109">
        <f t="shared" si="2"/>
        <v>103.24444444444444</v>
      </c>
      <c r="H29" s="110"/>
      <c r="I29" s="108">
        <v>9</v>
      </c>
      <c r="J29" s="109">
        <f t="shared" si="8"/>
        <v>3833.3333333333344</v>
      </c>
      <c r="K29" s="109">
        <f t="shared" si="3"/>
        <v>-95.833333333333329</v>
      </c>
      <c r="L29" s="109">
        <f t="shared" si="4"/>
        <v>-25.555555555555564</v>
      </c>
      <c r="M29" s="109">
        <f t="shared" si="9"/>
        <v>121.38888888888889</v>
      </c>
      <c r="N29" s="98"/>
      <c r="O29" s="108">
        <v>9</v>
      </c>
      <c r="P29" s="109">
        <f t="shared" si="10"/>
        <v>3577.7777777777787</v>
      </c>
      <c r="Q29" s="109">
        <f t="shared" si="5"/>
        <v>-127.77777777777777</v>
      </c>
      <c r="R29" s="109">
        <f t="shared" si="6"/>
        <v>-23.851851851851858</v>
      </c>
      <c r="S29" s="109">
        <f t="shared" si="11"/>
        <v>151.62962962962962</v>
      </c>
      <c r="T29" s="99"/>
    </row>
    <row r="30" spans="1:20" x14ac:dyDescent="0.25">
      <c r="A30" s="106"/>
      <c r="B30" s="107"/>
      <c r="C30" s="108">
        <v>10</v>
      </c>
      <c r="D30" s="109">
        <f t="shared" si="7"/>
        <v>3909.9999999999986</v>
      </c>
      <c r="E30" s="109">
        <f t="shared" si="0"/>
        <v>-76.666666666666671</v>
      </c>
      <c r="F30" s="109">
        <f t="shared" si="1"/>
        <v>-26.066666666666656</v>
      </c>
      <c r="G30" s="109">
        <f t="shared" si="2"/>
        <v>102.73333333333332</v>
      </c>
      <c r="H30" s="110"/>
      <c r="I30" s="108">
        <v>10</v>
      </c>
      <c r="J30" s="109">
        <f t="shared" si="8"/>
        <v>3737.5000000000009</v>
      </c>
      <c r="K30" s="109">
        <f t="shared" si="3"/>
        <v>-95.833333333333329</v>
      </c>
      <c r="L30" s="109">
        <f t="shared" si="4"/>
        <v>-24.916666666666671</v>
      </c>
      <c r="M30" s="109">
        <f t="shared" si="9"/>
        <v>120.75</v>
      </c>
      <c r="N30" s="98"/>
      <c r="O30" s="108">
        <v>10</v>
      </c>
      <c r="P30" s="109">
        <f t="shared" si="10"/>
        <v>3450.0000000000009</v>
      </c>
      <c r="Q30" s="109">
        <f t="shared" si="5"/>
        <v>-127.77777777777777</v>
      </c>
      <c r="R30" s="109">
        <f t="shared" si="6"/>
        <v>-23.000000000000011</v>
      </c>
      <c r="S30" s="109">
        <f t="shared" si="11"/>
        <v>150.77777777777777</v>
      </c>
      <c r="T30" s="99"/>
    </row>
    <row r="31" spans="1:20" x14ac:dyDescent="0.25">
      <c r="A31" s="106"/>
      <c r="B31" s="107"/>
      <c r="C31" s="108">
        <v>11</v>
      </c>
      <c r="D31" s="109">
        <f t="shared" si="7"/>
        <v>3833.3333333333321</v>
      </c>
      <c r="E31" s="109">
        <f t="shared" si="0"/>
        <v>-76.666666666666671</v>
      </c>
      <c r="F31" s="109">
        <f t="shared" si="1"/>
        <v>-25.55555555555555</v>
      </c>
      <c r="G31" s="109">
        <f t="shared" si="2"/>
        <v>102.22222222222223</v>
      </c>
      <c r="H31" s="110"/>
      <c r="I31" s="108">
        <v>11</v>
      </c>
      <c r="J31" s="109">
        <f t="shared" si="8"/>
        <v>3641.6666666666674</v>
      </c>
      <c r="K31" s="109">
        <f t="shared" si="3"/>
        <v>-95.833333333333329</v>
      </c>
      <c r="L31" s="109">
        <f t="shared" si="4"/>
        <v>-24.277777777777786</v>
      </c>
      <c r="M31" s="109">
        <f t="shared" si="9"/>
        <v>120.11111111111111</v>
      </c>
      <c r="N31" s="98"/>
      <c r="O31" s="108">
        <v>11</v>
      </c>
      <c r="P31" s="109">
        <f t="shared" si="10"/>
        <v>3322.2222222222231</v>
      </c>
      <c r="Q31" s="109">
        <f t="shared" si="5"/>
        <v>-127.77777777777777</v>
      </c>
      <c r="R31" s="109">
        <f t="shared" si="6"/>
        <v>-22.148148148148156</v>
      </c>
      <c r="S31" s="109">
        <f t="shared" si="11"/>
        <v>149.92592592592592</v>
      </c>
      <c r="T31" s="99"/>
    </row>
    <row r="32" spans="1:20" x14ac:dyDescent="0.25">
      <c r="A32" s="106"/>
      <c r="B32" s="107"/>
      <c r="C32" s="108">
        <v>12</v>
      </c>
      <c r="D32" s="109">
        <f t="shared" si="7"/>
        <v>3756.6666666666656</v>
      </c>
      <c r="E32" s="109">
        <f t="shared" si="0"/>
        <v>-76.666666666666671</v>
      </c>
      <c r="F32" s="109">
        <f t="shared" si="1"/>
        <v>-25.044444444444441</v>
      </c>
      <c r="G32" s="109">
        <f t="shared" si="2"/>
        <v>101.71111111111111</v>
      </c>
      <c r="H32" s="110"/>
      <c r="I32" s="108">
        <v>12</v>
      </c>
      <c r="J32" s="109">
        <f t="shared" si="8"/>
        <v>3545.8333333333339</v>
      </c>
      <c r="K32" s="109">
        <f t="shared" si="3"/>
        <v>-95.833333333333329</v>
      </c>
      <c r="L32" s="109">
        <f t="shared" si="4"/>
        <v>-23.638888888888896</v>
      </c>
      <c r="M32" s="109">
        <f t="shared" si="9"/>
        <v>119.47222222222223</v>
      </c>
      <c r="N32" s="98"/>
      <c r="O32" s="108">
        <v>12</v>
      </c>
      <c r="P32" s="109">
        <f t="shared" si="10"/>
        <v>3194.4444444444453</v>
      </c>
      <c r="Q32" s="109">
        <f t="shared" si="5"/>
        <v>-127.77777777777777</v>
      </c>
      <c r="R32" s="109">
        <f t="shared" si="6"/>
        <v>-21.296296296296305</v>
      </c>
      <c r="S32" s="109">
        <f t="shared" si="11"/>
        <v>149.07407407407408</v>
      </c>
      <c r="T32" s="99"/>
    </row>
    <row r="33" spans="1:20" x14ac:dyDescent="0.25">
      <c r="A33" s="106"/>
      <c r="B33" s="107"/>
      <c r="C33" s="108">
        <v>13</v>
      </c>
      <c r="D33" s="109">
        <f>D32+E32</f>
        <v>3679.9999999999991</v>
      </c>
      <c r="E33" s="109">
        <f t="shared" si="0"/>
        <v>-76.666666666666671</v>
      </c>
      <c r="F33" s="109">
        <f t="shared" si="1"/>
        <v>-24.533333333333328</v>
      </c>
      <c r="G33" s="109">
        <f t="shared" si="2"/>
        <v>101.2</v>
      </c>
      <c r="H33" s="110"/>
      <c r="I33" s="108">
        <v>13</v>
      </c>
      <c r="J33" s="109">
        <f>J32+K32</f>
        <v>3450.0000000000005</v>
      </c>
      <c r="K33" s="109">
        <f t="shared" si="3"/>
        <v>-95.833333333333329</v>
      </c>
      <c r="L33" s="109">
        <f t="shared" si="4"/>
        <v>-23.000000000000007</v>
      </c>
      <c r="M33" s="109">
        <f t="shared" si="9"/>
        <v>118.83333333333334</v>
      </c>
      <c r="N33" s="98"/>
      <c r="O33" s="108">
        <v>13</v>
      </c>
      <c r="P33" s="109">
        <f>P32+Q32</f>
        <v>3066.6666666666674</v>
      </c>
      <c r="Q33" s="109">
        <f t="shared" si="5"/>
        <v>-127.77777777777777</v>
      </c>
      <c r="R33" s="109">
        <f t="shared" si="6"/>
        <v>-20.444444444444454</v>
      </c>
      <c r="S33" s="109">
        <f t="shared" si="11"/>
        <v>148.22222222222223</v>
      </c>
      <c r="T33" s="99"/>
    </row>
    <row r="34" spans="1:20" x14ac:dyDescent="0.25">
      <c r="A34" s="106"/>
      <c r="B34" s="107"/>
      <c r="C34" s="108">
        <v>14</v>
      </c>
      <c r="D34" s="109">
        <f t="shared" ref="D34:D80" si="12">D33+E33</f>
        <v>3603.3333333333326</v>
      </c>
      <c r="E34" s="109">
        <f t="shared" si="0"/>
        <v>-76.666666666666671</v>
      </c>
      <c r="F34" s="109">
        <f t="shared" si="1"/>
        <v>-24.022222222222219</v>
      </c>
      <c r="G34" s="109">
        <f t="shared" si="2"/>
        <v>100.6888888888889</v>
      </c>
      <c r="H34" s="110"/>
      <c r="I34" s="108">
        <v>14</v>
      </c>
      <c r="J34" s="109">
        <f t="shared" ref="J34:J68" si="13">J33+K33</f>
        <v>3354.166666666667</v>
      </c>
      <c r="K34" s="109">
        <f t="shared" si="3"/>
        <v>-95.833333333333329</v>
      </c>
      <c r="L34" s="109">
        <f t="shared" si="4"/>
        <v>-22.361111111111118</v>
      </c>
      <c r="M34" s="109">
        <f t="shared" si="9"/>
        <v>118.19444444444444</v>
      </c>
      <c r="N34" s="98"/>
      <c r="O34" s="108">
        <v>14</v>
      </c>
      <c r="P34" s="109">
        <f t="shared" ref="P34:P56" si="14">P33+Q33</f>
        <v>2938.8888888888896</v>
      </c>
      <c r="Q34" s="109">
        <f t="shared" si="5"/>
        <v>-127.77777777777777</v>
      </c>
      <c r="R34" s="109">
        <f t="shared" si="6"/>
        <v>-19.592592592592599</v>
      </c>
      <c r="S34" s="109">
        <f t="shared" si="11"/>
        <v>147.37037037037038</v>
      </c>
      <c r="T34" s="99"/>
    </row>
    <row r="35" spans="1:20" x14ac:dyDescent="0.25">
      <c r="A35" s="106"/>
      <c r="B35" s="107"/>
      <c r="C35" s="108">
        <v>15</v>
      </c>
      <c r="D35" s="109">
        <f t="shared" si="12"/>
        <v>3526.6666666666661</v>
      </c>
      <c r="E35" s="109">
        <f t="shared" si="0"/>
        <v>-76.666666666666671</v>
      </c>
      <c r="F35" s="109">
        <f t="shared" si="1"/>
        <v>-23.511111111111109</v>
      </c>
      <c r="G35" s="109">
        <f t="shared" si="2"/>
        <v>100.17777777777778</v>
      </c>
      <c r="H35" s="110"/>
      <c r="I35" s="108">
        <v>15</v>
      </c>
      <c r="J35" s="109">
        <f t="shared" si="13"/>
        <v>3258.3333333333335</v>
      </c>
      <c r="K35" s="109">
        <f t="shared" si="3"/>
        <v>-95.833333333333329</v>
      </c>
      <c r="L35" s="109">
        <f t="shared" si="4"/>
        <v>-21.722222222222225</v>
      </c>
      <c r="M35" s="109">
        <f t="shared" si="9"/>
        <v>117.55555555555556</v>
      </c>
      <c r="N35" s="98"/>
      <c r="O35" s="108">
        <v>15</v>
      </c>
      <c r="P35" s="109">
        <f t="shared" si="14"/>
        <v>2811.1111111111118</v>
      </c>
      <c r="Q35" s="109">
        <f t="shared" si="5"/>
        <v>-127.77777777777777</v>
      </c>
      <c r="R35" s="109">
        <f t="shared" si="6"/>
        <v>-18.740740740740748</v>
      </c>
      <c r="S35" s="109">
        <f t="shared" si="11"/>
        <v>146.51851851851853</v>
      </c>
      <c r="T35" s="99"/>
    </row>
    <row r="36" spans="1:20" x14ac:dyDescent="0.25">
      <c r="A36" s="106"/>
      <c r="B36" s="107"/>
      <c r="C36" s="108">
        <v>16</v>
      </c>
      <c r="D36" s="109">
        <f t="shared" si="12"/>
        <v>3449.9999999999995</v>
      </c>
      <c r="E36" s="109">
        <f t="shared" si="0"/>
        <v>-76.666666666666671</v>
      </c>
      <c r="F36" s="109">
        <f t="shared" si="1"/>
        <v>-22.999999999999996</v>
      </c>
      <c r="G36" s="109">
        <f t="shared" si="2"/>
        <v>99.666666666666671</v>
      </c>
      <c r="H36" s="110"/>
      <c r="I36" s="108">
        <v>16</v>
      </c>
      <c r="J36" s="109">
        <f t="shared" si="13"/>
        <v>3162.5</v>
      </c>
      <c r="K36" s="109">
        <f t="shared" si="3"/>
        <v>-95.833333333333329</v>
      </c>
      <c r="L36" s="109">
        <f t="shared" si="4"/>
        <v>-21.083333333333336</v>
      </c>
      <c r="M36" s="109">
        <f t="shared" si="9"/>
        <v>116.91666666666666</v>
      </c>
      <c r="N36" s="98"/>
      <c r="O36" s="108">
        <v>16</v>
      </c>
      <c r="P36" s="109">
        <f t="shared" si="14"/>
        <v>2683.3333333333339</v>
      </c>
      <c r="Q36" s="109">
        <f t="shared" si="5"/>
        <v>-127.77777777777777</v>
      </c>
      <c r="R36" s="109">
        <f t="shared" si="6"/>
        <v>-17.888888888888893</v>
      </c>
      <c r="S36" s="109">
        <f t="shared" si="11"/>
        <v>145.66666666666666</v>
      </c>
      <c r="T36" s="99"/>
    </row>
    <row r="37" spans="1:20" x14ac:dyDescent="0.25">
      <c r="A37" s="106"/>
      <c r="B37" s="107"/>
      <c r="C37" s="108">
        <v>17</v>
      </c>
      <c r="D37" s="109">
        <f t="shared" si="12"/>
        <v>3373.333333333333</v>
      </c>
      <c r="E37" s="109">
        <f t="shared" si="0"/>
        <v>-76.666666666666671</v>
      </c>
      <c r="F37" s="109">
        <f t="shared" si="1"/>
        <v>-22.488888888888887</v>
      </c>
      <c r="G37" s="109">
        <f t="shared" si="2"/>
        <v>99.155555555555566</v>
      </c>
      <c r="H37" s="110"/>
      <c r="I37" s="108">
        <v>17</v>
      </c>
      <c r="J37" s="109">
        <f t="shared" si="13"/>
        <v>3066.6666666666665</v>
      </c>
      <c r="K37" s="109">
        <f t="shared" si="3"/>
        <v>-95.833333333333329</v>
      </c>
      <c r="L37" s="109">
        <f t="shared" si="4"/>
        <v>-20.444444444444446</v>
      </c>
      <c r="M37" s="109">
        <f t="shared" si="9"/>
        <v>116.27777777777777</v>
      </c>
      <c r="N37" s="98"/>
      <c r="O37" s="108">
        <v>17</v>
      </c>
      <c r="P37" s="109">
        <f t="shared" si="14"/>
        <v>2555.5555555555561</v>
      </c>
      <c r="Q37" s="109">
        <f t="shared" si="5"/>
        <v>-127.77777777777777</v>
      </c>
      <c r="R37" s="109">
        <f t="shared" si="6"/>
        <v>-17.037037037037042</v>
      </c>
      <c r="S37" s="109">
        <f t="shared" si="11"/>
        <v>144.81481481481481</v>
      </c>
      <c r="T37" s="99"/>
    </row>
    <row r="38" spans="1:20" x14ac:dyDescent="0.25">
      <c r="A38" s="106"/>
      <c r="B38" s="107"/>
      <c r="C38" s="108">
        <v>18</v>
      </c>
      <c r="D38" s="109">
        <f t="shared" si="12"/>
        <v>3296.6666666666665</v>
      </c>
      <c r="E38" s="109">
        <f t="shared" si="0"/>
        <v>-76.666666666666671</v>
      </c>
      <c r="F38" s="109">
        <f t="shared" si="1"/>
        <v>-21.977777777777778</v>
      </c>
      <c r="G38" s="109">
        <f t="shared" si="2"/>
        <v>98.644444444444446</v>
      </c>
      <c r="H38" s="110"/>
      <c r="I38" s="108">
        <v>18</v>
      </c>
      <c r="J38" s="109">
        <f t="shared" si="13"/>
        <v>2970.833333333333</v>
      </c>
      <c r="K38" s="109">
        <f t="shared" si="3"/>
        <v>-95.833333333333329</v>
      </c>
      <c r="L38" s="109">
        <f t="shared" si="4"/>
        <v>-19.805555555555557</v>
      </c>
      <c r="M38" s="109">
        <f t="shared" si="9"/>
        <v>115.63888888888889</v>
      </c>
      <c r="N38" s="98"/>
      <c r="O38" s="108">
        <v>18</v>
      </c>
      <c r="P38" s="109">
        <f t="shared" si="14"/>
        <v>2427.7777777777783</v>
      </c>
      <c r="Q38" s="109">
        <f t="shared" si="5"/>
        <v>-127.77777777777777</v>
      </c>
      <c r="R38" s="109">
        <f t="shared" si="6"/>
        <v>-16.18518518518519</v>
      </c>
      <c r="S38" s="109">
        <f t="shared" si="11"/>
        <v>143.96296296296296</v>
      </c>
      <c r="T38" s="99"/>
    </row>
    <row r="39" spans="1:20" x14ac:dyDescent="0.25">
      <c r="A39" s="106"/>
      <c r="B39" s="107"/>
      <c r="C39" s="108">
        <v>19</v>
      </c>
      <c r="D39" s="109">
        <f t="shared" si="12"/>
        <v>3220</v>
      </c>
      <c r="E39" s="109">
        <f t="shared" si="0"/>
        <v>-76.666666666666671</v>
      </c>
      <c r="F39" s="109">
        <f t="shared" si="1"/>
        <v>-21.466666666666669</v>
      </c>
      <c r="G39" s="109">
        <f t="shared" si="2"/>
        <v>98.13333333333334</v>
      </c>
      <c r="H39" s="110"/>
      <c r="I39" s="108">
        <v>19</v>
      </c>
      <c r="J39" s="109">
        <f t="shared" si="13"/>
        <v>2874.9999999999995</v>
      </c>
      <c r="K39" s="109">
        <f t="shared" si="3"/>
        <v>-95.833333333333329</v>
      </c>
      <c r="L39" s="109">
        <f t="shared" si="4"/>
        <v>-19.166666666666664</v>
      </c>
      <c r="M39" s="109">
        <f t="shared" si="9"/>
        <v>115</v>
      </c>
      <c r="N39" s="98"/>
      <c r="O39" s="108">
        <v>19</v>
      </c>
      <c r="P39" s="109">
        <f t="shared" si="14"/>
        <v>2300.0000000000005</v>
      </c>
      <c r="Q39" s="109">
        <f t="shared" si="5"/>
        <v>-127.77777777777777</v>
      </c>
      <c r="R39" s="109">
        <f t="shared" si="6"/>
        <v>-15.333333333333337</v>
      </c>
      <c r="S39" s="109">
        <f t="shared" si="11"/>
        <v>143.11111111111111</v>
      </c>
      <c r="T39" s="99"/>
    </row>
    <row r="40" spans="1:20" x14ac:dyDescent="0.25">
      <c r="A40" s="106"/>
      <c r="B40" s="107"/>
      <c r="C40" s="108">
        <v>20</v>
      </c>
      <c r="D40" s="109">
        <f t="shared" si="12"/>
        <v>3143.3333333333335</v>
      </c>
      <c r="E40" s="109">
        <f t="shared" si="0"/>
        <v>-76.666666666666671</v>
      </c>
      <c r="F40" s="109">
        <f t="shared" si="1"/>
        <v>-20.955555555555556</v>
      </c>
      <c r="G40" s="109">
        <f t="shared" si="2"/>
        <v>97.622222222222234</v>
      </c>
      <c r="H40" s="110"/>
      <c r="I40" s="108">
        <v>20</v>
      </c>
      <c r="J40" s="109">
        <f t="shared" si="13"/>
        <v>2779.1666666666661</v>
      </c>
      <c r="K40" s="109">
        <f t="shared" si="3"/>
        <v>-95.833333333333329</v>
      </c>
      <c r="L40" s="109">
        <f t="shared" si="4"/>
        <v>-18.527777777777775</v>
      </c>
      <c r="M40" s="109">
        <f t="shared" si="9"/>
        <v>114.3611111111111</v>
      </c>
      <c r="N40" s="98"/>
      <c r="O40" s="108">
        <v>20</v>
      </c>
      <c r="P40" s="109">
        <f t="shared" si="14"/>
        <v>2172.2222222222226</v>
      </c>
      <c r="Q40" s="109">
        <f t="shared" si="5"/>
        <v>-127.77777777777777</v>
      </c>
      <c r="R40" s="109">
        <f t="shared" si="6"/>
        <v>-14.481481481481485</v>
      </c>
      <c r="S40" s="109">
        <f t="shared" si="11"/>
        <v>142.25925925925927</v>
      </c>
      <c r="T40" s="99"/>
    </row>
    <row r="41" spans="1:20" x14ac:dyDescent="0.25">
      <c r="A41" s="106"/>
      <c r="B41" s="107"/>
      <c r="C41" s="108">
        <v>21</v>
      </c>
      <c r="D41" s="109">
        <f t="shared" si="12"/>
        <v>3066.666666666667</v>
      </c>
      <c r="E41" s="109">
        <f t="shared" si="0"/>
        <v>-76.666666666666671</v>
      </c>
      <c r="F41" s="109">
        <f t="shared" si="1"/>
        <v>-20.444444444444446</v>
      </c>
      <c r="G41" s="109">
        <f t="shared" si="2"/>
        <v>97.111111111111114</v>
      </c>
      <c r="H41" s="110"/>
      <c r="I41" s="108">
        <v>21</v>
      </c>
      <c r="J41" s="109">
        <f t="shared" si="13"/>
        <v>2683.3333333333326</v>
      </c>
      <c r="K41" s="109">
        <f t="shared" si="3"/>
        <v>-95.833333333333329</v>
      </c>
      <c r="L41" s="109">
        <f t="shared" si="4"/>
        <v>-17.888888888888886</v>
      </c>
      <c r="M41" s="109">
        <f t="shared" si="9"/>
        <v>113.72222222222221</v>
      </c>
      <c r="N41" s="98"/>
      <c r="O41" s="108">
        <v>21</v>
      </c>
      <c r="P41" s="109">
        <f t="shared" si="14"/>
        <v>2044.4444444444448</v>
      </c>
      <c r="Q41" s="109">
        <f t="shared" si="5"/>
        <v>-127.77777777777777</v>
      </c>
      <c r="R41" s="109">
        <f t="shared" si="6"/>
        <v>-13.629629629629633</v>
      </c>
      <c r="S41" s="109">
        <f t="shared" si="11"/>
        <v>141.40740740740739</v>
      </c>
      <c r="T41" s="99"/>
    </row>
    <row r="42" spans="1:20" x14ac:dyDescent="0.25">
      <c r="A42" s="106"/>
      <c r="B42" s="107"/>
      <c r="C42" s="108">
        <v>22</v>
      </c>
      <c r="D42" s="109">
        <f t="shared" si="12"/>
        <v>2990.0000000000005</v>
      </c>
      <c r="E42" s="109">
        <f t="shared" si="0"/>
        <v>-76.666666666666671</v>
      </c>
      <c r="F42" s="109">
        <f t="shared" si="1"/>
        <v>-19.933333333333341</v>
      </c>
      <c r="G42" s="109">
        <f t="shared" si="2"/>
        <v>96.600000000000009</v>
      </c>
      <c r="H42" s="110"/>
      <c r="I42" s="108">
        <v>22</v>
      </c>
      <c r="J42" s="109">
        <f t="shared" si="13"/>
        <v>2587.4999999999991</v>
      </c>
      <c r="K42" s="109">
        <f t="shared" si="3"/>
        <v>-95.833333333333329</v>
      </c>
      <c r="L42" s="109">
        <f t="shared" si="4"/>
        <v>-17.249999999999996</v>
      </c>
      <c r="M42" s="109">
        <f t="shared" si="9"/>
        <v>113.08333333333333</v>
      </c>
      <c r="N42" s="98"/>
      <c r="O42" s="108">
        <v>22</v>
      </c>
      <c r="P42" s="109">
        <f t="shared" si="14"/>
        <v>1916.666666666667</v>
      </c>
      <c r="Q42" s="109">
        <f t="shared" si="5"/>
        <v>-127.77777777777777</v>
      </c>
      <c r="R42" s="109">
        <f t="shared" si="6"/>
        <v>-12.77777777777778</v>
      </c>
      <c r="S42" s="109">
        <f t="shared" si="11"/>
        <v>140.55555555555554</v>
      </c>
      <c r="T42" s="99"/>
    </row>
    <row r="43" spans="1:20" x14ac:dyDescent="0.25">
      <c r="A43" s="106"/>
      <c r="B43" s="107"/>
      <c r="C43" s="108">
        <v>23</v>
      </c>
      <c r="D43" s="109">
        <f t="shared" si="12"/>
        <v>2913.3333333333339</v>
      </c>
      <c r="E43" s="109">
        <f t="shared" si="0"/>
        <v>-76.666666666666671</v>
      </c>
      <c r="F43" s="109">
        <f t="shared" si="1"/>
        <v>-19.422222222222224</v>
      </c>
      <c r="G43" s="109">
        <f t="shared" si="2"/>
        <v>96.088888888888903</v>
      </c>
      <c r="H43" s="110"/>
      <c r="I43" s="108">
        <v>23</v>
      </c>
      <c r="J43" s="109">
        <f t="shared" si="13"/>
        <v>2491.6666666666656</v>
      </c>
      <c r="K43" s="109">
        <f t="shared" si="3"/>
        <v>-95.833333333333329</v>
      </c>
      <c r="L43" s="109">
        <f t="shared" si="4"/>
        <v>-16.611111111111104</v>
      </c>
      <c r="M43" s="109">
        <f t="shared" si="9"/>
        <v>112.44444444444443</v>
      </c>
      <c r="N43" s="98"/>
      <c r="O43" s="108">
        <v>23</v>
      </c>
      <c r="P43" s="109">
        <f t="shared" si="14"/>
        <v>1788.8888888888891</v>
      </c>
      <c r="Q43" s="109">
        <f t="shared" si="5"/>
        <v>-127.77777777777777</v>
      </c>
      <c r="R43" s="109">
        <f t="shared" si="6"/>
        <v>-11.925925925925927</v>
      </c>
      <c r="S43" s="109">
        <f t="shared" si="11"/>
        <v>139.7037037037037</v>
      </c>
      <c r="T43" s="99"/>
    </row>
    <row r="44" spans="1:20" x14ac:dyDescent="0.25">
      <c r="A44" s="106"/>
      <c r="B44" s="107"/>
      <c r="C44" s="108">
        <v>24</v>
      </c>
      <c r="D44" s="109">
        <f t="shared" si="12"/>
        <v>2836.6666666666674</v>
      </c>
      <c r="E44" s="109">
        <f t="shared" si="0"/>
        <v>-76.666666666666671</v>
      </c>
      <c r="F44" s="109">
        <f t="shared" si="1"/>
        <v>-18.911111111111119</v>
      </c>
      <c r="G44" s="109">
        <f t="shared" si="2"/>
        <v>95.577777777777783</v>
      </c>
      <c r="H44" s="110"/>
      <c r="I44" s="108">
        <v>24</v>
      </c>
      <c r="J44" s="109">
        <f t="shared" si="13"/>
        <v>2395.8333333333321</v>
      </c>
      <c r="K44" s="109">
        <f t="shared" si="3"/>
        <v>-95.833333333333329</v>
      </c>
      <c r="L44" s="109">
        <f t="shared" si="4"/>
        <v>-15.972222222222214</v>
      </c>
      <c r="M44" s="109">
        <f t="shared" si="9"/>
        <v>111.80555555555554</v>
      </c>
      <c r="N44" s="98"/>
      <c r="O44" s="108">
        <v>24</v>
      </c>
      <c r="P44" s="109">
        <f t="shared" si="14"/>
        <v>1661.1111111111113</v>
      </c>
      <c r="Q44" s="109">
        <f t="shared" si="5"/>
        <v>-127.77777777777777</v>
      </c>
      <c r="R44" s="109">
        <f t="shared" si="6"/>
        <v>-11.074074074074076</v>
      </c>
      <c r="S44" s="109">
        <f t="shared" si="11"/>
        <v>138.85185185185185</v>
      </c>
      <c r="T44" s="99"/>
    </row>
    <row r="45" spans="1:20" x14ac:dyDescent="0.25">
      <c r="A45" s="106"/>
      <c r="B45" s="107"/>
      <c r="C45" s="108">
        <v>25</v>
      </c>
      <c r="D45" s="109">
        <f t="shared" si="12"/>
        <v>2760.0000000000009</v>
      </c>
      <c r="E45" s="109">
        <f t="shared" si="0"/>
        <v>-76.666666666666671</v>
      </c>
      <c r="F45" s="109">
        <f t="shared" si="1"/>
        <v>-18.400000000000006</v>
      </c>
      <c r="G45" s="109">
        <f t="shared" si="2"/>
        <v>95.066666666666677</v>
      </c>
      <c r="H45" s="110"/>
      <c r="I45" s="108">
        <v>25</v>
      </c>
      <c r="J45" s="109">
        <f t="shared" si="13"/>
        <v>2299.9999999999986</v>
      </c>
      <c r="K45" s="109">
        <f t="shared" si="3"/>
        <v>-95.833333333333329</v>
      </c>
      <c r="L45" s="109">
        <f t="shared" si="4"/>
        <v>-15.333333333333327</v>
      </c>
      <c r="M45" s="109">
        <f t="shared" si="9"/>
        <v>111.16666666666666</v>
      </c>
      <c r="N45" s="98"/>
      <c r="O45" s="108">
        <v>25</v>
      </c>
      <c r="P45" s="109">
        <f t="shared" si="14"/>
        <v>1533.3333333333335</v>
      </c>
      <c r="Q45" s="109">
        <f t="shared" si="5"/>
        <v>-127.77777777777777</v>
      </c>
      <c r="R45" s="109">
        <f t="shared" si="6"/>
        <v>-10.222222222222225</v>
      </c>
      <c r="S45" s="109">
        <f t="shared" si="11"/>
        <v>138</v>
      </c>
      <c r="T45" s="99"/>
    </row>
    <row r="46" spans="1:20" x14ac:dyDescent="0.25">
      <c r="A46" s="106"/>
      <c r="B46" s="107"/>
      <c r="C46" s="108">
        <v>26</v>
      </c>
      <c r="D46" s="109">
        <f t="shared" si="12"/>
        <v>2683.3333333333344</v>
      </c>
      <c r="E46" s="109">
        <f t="shared" si="0"/>
        <v>-76.666666666666671</v>
      </c>
      <c r="F46" s="109">
        <f t="shared" si="1"/>
        <v>-17.888888888888896</v>
      </c>
      <c r="G46" s="109">
        <f t="shared" si="2"/>
        <v>94.555555555555571</v>
      </c>
      <c r="H46" s="110"/>
      <c r="I46" s="108">
        <v>26</v>
      </c>
      <c r="J46" s="109">
        <f t="shared" si="13"/>
        <v>2204.1666666666652</v>
      </c>
      <c r="K46" s="109">
        <f t="shared" si="3"/>
        <v>-95.833333333333329</v>
      </c>
      <c r="L46" s="109">
        <f t="shared" si="4"/>
        <v>-14.694444444444436</v>
      </c>
      <c r="M46" s="109">
        <f t="shared" si="9"/>
        <v>110.52777777777777</v>
      </c>
      <c r="N46" s="98"/>
      <c r="O46" s="108">
        <v>26</v>
      </c>
      <c r="P46" s="109">
        <f t="shared" si="14"/>
        <v>1405.5555555555557</v>
      </c>
      <c r="Q46" s="109">
        <f t="shared" si="5"/>
        <v>-127.77777777777777</v>
      </c>
      <c r="R46" s="109">
        <f t="shared" si="6"/>
        <v>-9.370370370370372</v>
      </c>
      <c r="S46" s="109">
        <f t="shared" si="11"/>
        <v>137.14814814814815</v>
      </c>
      <c r="T46" s="99"/>
    </row>
    <row r="47" spans="1:20" x14ac:dyDescent="0.25">
      <c r="A47" s="106"/>
      <c r="B47" s="107"/>
      <c r="C47" s="108">
        <v>27</v>
      </c>
      <c r="D47" s="109">
        <f t="shared" si="12"/>
        <v>2606.6666666666679</v>
      </c>
      <c r="E47" s="109">
        <f t="shared" si="0"/>
        <v>-76.666666666666671</v>
      </c>
      <c r="F47" s="109">
        <f t="shared" si="1"/>
        <v>-17.377777777777784</v>
      </c>
      <c r="G47" s="109">
        <f t="shared" si="2"/>
        <v>94.044444444444451</v>
      </c>
      <c r="H47" s="110"/>
      <c r="I47" s="108">
        <v>27</v>
      </c>
      <c r="J47" s="109">
        <f t="shared" si="13"/>
        <v>2108.3333333333317</v>
      </c>
      <c r="K47" s="109">
        <f t="shared" si="3"/>
        <v>-95.833333333333329</v>
      </c>
      <c r="L47" s="109">
        <f t="shared" si="4"/>
        <v>-14.055555555555546</v>
      </c>
      <c r="M47" s="109">
        <f t="shared" si="9"/>
        <v>109.88888888888887</v>
      </c>
      <c r="N47" s="98"/>
      <c r="O47" s="108">
        <v>27</v>
      </c>
      <c r="P47" s="109">
        <f t="shared" si="14"/>
        <v>1277.7777777777778</v>
      </c>
      <c r="Q47" s="109">
        <f t="shared" si="5"/>
        <v>-127.77777777777777</v>
      </c>
      <c r="R47" s="109">
        <f t="shared" si="6"/>
        <v>-8.518518518518519</v>
      </c>
      <c r="S47" s="109">
        <f t="shared" si="11"/>
        <v>136.2962962962963</v>
      </c>
      <c r="T47" s="99"/>
    </row>
    <row r="48" spans="1:20" x14ac:dyDescent="0.25">
      <c r="A48" s="106"/>
      <c r="B48" s="107"/>
      <c r="C48" s="108">
        <v>28</v>
      </c>
      <c r="D48" s="109">
        <f t="shared" si="12"/>
        <v>2530.0000000000014</v>
      </c>
      <c r="E48" s="109">
        <f t="shared" si="0"/>
        <v>-76.666666666666671</v>
      </c>
      <c r="F48" s="109">
        <f t="shared" si="1"/>
        <v>-16.866666666666678</v>
      </c>
      <c r="G48" s="109">
        <f t="shared" si="2"/>
        <v>93.533333333333346</v>
      </c>
      <c r="H48" s="110"/>
      <c r="I48" s="108">
        <v>28</v>
      </c>
      <c r="J48" s="109">
        <f t="shared" si="13"/>
        <v>2012.4999999999984</v>
      </c>
      <c r="K48" s="109">
        <f t="shared" si="3"/>
        <v>-95.833333333333329</v>
      </c>
      <c r="L48" s="109">
        <f t="shared" si="4"/>
        <v>-13.416666666666657</v>
      </c>
      <c r="M48" s="109">
        <f t="shared" si="9"/>
        <v>109.24999999999999</v>
      </c>
      <c r="N48" s="98"/>
      <c r="O48" s="108">
        <v>28</v>
      </c>
      <c r="P48" s="109">
        <f t="shared" si="14"/>
        <v>1150</v>
      </c>
      <c r="Q48" s="109">
        <f t="shared" si="5"/>
        <v>-127.77777777777777</v>
      </c>
      <c r="R48" s="109">
        <f t="shared" si="6"/>
        <v>-7.6666666666666679</v>
      </c>
      <c r="S48" s="109">
        <f t="shared" si="11"/>
        <v>135.44444444444443</v>
      </c>
      <c r="T48" s="99"/>
    </row>
    <row r="49" spans="1:20" x14ac:dyDescent="0.25">
      <c r="A49" s="106"/>
      <c r="B49" s="107"/>
      <c r="C49" s="108">
        <v>29</v>
      </c>
      <c r="D49" s="109">
        <f t="shared" si="12"/>
        <v>2453.3333333333348</v>
      </c>
      <c r="E49" s="109">
        <f t="shared" si="0"/>
        <v>-76.666666666666671</v>
      </c>
      <c r="F49" s="109">
        <f t="shared" si="1"/>
        <v>-16.355555555555565</v>
      </c>
      <c r="G49" s="109">
        <f t="shared" si="2"/>
        <v>93.02222222222224</v>
      </c>
      <c r="H49" s="110"/>
      <c r="I49" s="108">
        <v>29</v>
      </c>
      <c r="J49" s="109">
        <f t="shared" si="13"/>
        <v>1916.6666666666652</v>
      </c>
      <c r="K49" s="109">
        <f t="shared" si="3"/>
        <v>-95.833333333333329</v>
      </c>
      <c r="L49" s="109">
        <f t="shared" si="4"/>
        <v>-12.77777777777777</v>
      </c>
      <c r="M49" s="109">
        <f t="shared" si="9"/>
        <v>108.6111111111111</v>
      </c>
      <c r="N49" s="98"/>
      <c r="O49" s="108">
        <v>29</v>
      </c>
      <c r="P49" s="109">
        <f t="shared" si="14"/>
        <v>1022.2222222222222</v>
      </c>
      <c r="Q49" s="109">
        <f t="shared" si="5"/>
        <v>-127.77777777777777</v>
      </c>
      <c r="R49" s="109">
        <f t="shared" si="6"/>
        <v>-6.8148148148148149</v>
      </c>
      <c r="S49" s="109">
        <f t="shared" si="11"/>
        <v>134.59259259259258</v>
      </c>
      <c r="T49" s="99"/>
    </row>
    <row r="50" spans="1:20" x14ac:dyDescent="0.25">
      <c r="A50" s="106"/>
      <c r="B50" s="107"/>
      <c r="C50" s="108">
        <v>30</v>
      </c>
      <c r="D50" s="109">
        <f t="shared" si="12"/>
        <v>2376.6666666666683</v>
      </c>
      <c r="E50" s="109">
        <f t="shared" si="0"/>
        <v>-76.666666666666671</v>
      </c>
      <c r="F50" s="109">
        <f t="shared" si="1"/>
        <v>-15.844444444444456</v>
      </c>
      <c r="G50" s="109">
        <f t="shared" si="2"/>
        <v>92.51111111111112</v>
      </c>
      <c r="H50" s="110"/>
      <c r="I50" s="108">
        <v>30</v>
      </c>
      <c r="J50" s="109">
        <f t="shared" si="13"/>
        <v>1820.8333333333319</v>
      </c>
      <c r="K50" s="109">
        <f t="shared" si="3"/>
        <v>-95.833333333333329</v>
      </c>
      <c r="L50" s="109">
        <f t="shared" si="4"/>
        <v>-12.13888888888888</v>
      </c>
      <c r="M50" s="109">
        <f t="shared" si="9"/>
        <v>107.97222222222221</v>
      </c>
      <c r="N50" s="98"/>
      <c r="O50" s="108">
        <v>30</v>
      </c>
      <c r="P50" s="109">
        <f t="shared" si="14"/>
        <v>894.44444444444434</v>
      </c>
      <c r="Q50" s="109">
        <f t="shared" si="5"/>
        <v>-127.77777777777777</v>
      </c>
      <c r="R50" s="109">
        <f t="shared" si="6"/>
        <v>-5.9629629629629628</v>
      </c>
      <c r="S50" s="109">
        <f t="shared" si="11"/>
        <v>133.74074074074073</v>
      </c>
      <c r="T50" s="99"/>
    </row>
    <row r="51" spans="1:20" x14ac:dyDescent="0.25">
      <c r="A51" s="106"/>
      <c r="B51" s="107"/>
      <c r="C51" s="108">
        <v>31</v>
      </c>
      <c r="D51" s="109">
        <f t="shared" si="12"/>
        <v>2300.0000000000018</v>
      </c>
      <c r="E51" s="109">
        <f t="shared" si="0"/>
        <v>-76.666666666666671</v>
      </c>
      <c r="F51" s="109">
        <f t="shared" si="1"/>
        <v>-15.333333333333345</v>
      </c>
      <c r="G51" s="109">
        <f t="shared" si="2"/>
        <v>92.000000000000014</v>
      </c>
      <c r="H51" s="110"/>
      <c r="I51" s="108">
        <v>31</v>
      </c>
      <c r="J51" s="109">
        <f t="shared" si="13"/>
        <v>1724.9999999999986</v>
      </c>
      <c r="K51" s="109">
        <f t="shared" si="3"/>
        <v>-95.833333333333329</v>
      </c>
      <c r="L51" s="109">
        <f t="shared" si="4"/>
        <v>-11.499999999999993</v>
      </c>
      <c r="M51" s="109">
        <f t="shared" si="9"/>
        <v>107.33333333333331</v>
      </c>
      <c r="N51" s="98"/>
      <c r="O51" s="108">
        <v>31</v>
      </c>
      <c r="P51" s="109">
        <f t="shared" si="14"/>
        <v>766.66666666666652</v>
      </c>
      <c r="Q51" s="109">
        <f t="shared" si="5"/>
        <v>-127.77777777777777</v>
      </c>
      <c r="R51" s="109">
        <f t="shared" si="6"/>
        <v>-5.1111111111111098</v>
      </c>
      <c r="S51" s="109">
        <f t="shared" si="11"/>
        <v>132.88888888888889</v>
      </c>
      <c r="T51" s="99"/>
    </row>
    <row r="52" spans="1:20" x14ac:dyDescent="0.25">
      <c r="A52" s="106"/>
      <c r="B52" s="107"/>
      <c r="C52" s="108">
        <v>32</v>
      </c>
      <c r="D52" s="109">
        <f t="shared" si="12"/>
        <v>2223.3333333333353</v>
      </c>
      <c r="E52" s="109">
        <f t="shared" si="0"/>
        <v>-76.666666666666671</v>
      </c>
      <c r="F52" s="109">
        <f t="shared" si="1"/>
        <v>-14.822222222222235</v>
      </c>
      <c r="G52" s="109">
        <f t="shared" si="2"/>
        <v>91.488888888888908</v>
      </c>
      <c r="H52" s="110"/>
      <c r="I52" s="108">
        <v>32</v>
      </c>
      <c r="J52" s="109">
        <f t="shared" si="13"/>
        <v>1629.1666666666654</v>
      </c>
      <c r="K52" s="109">
        <f t="shared" si="3"/>
        <v>-95.833333333333329</v>
      </c>
      <c r="L52" s="109">
        <f t="shared" si="4"/>
        <v>-10.861111111111104</v>
      </c>
      <c r="M52" s="109">
        <f t="shared" si="9"/>
        <v>106.69444444444443</v>
      </c>
      <c r="N52" s="98"/>
      <c r="O52" s="108">
        <v>32</v>
      </c>
      <c r="P52" s="109">
        <f t="shared" si="14"/>
        <v>638.88888888888869</v>
      </c>
      <c r="Q52" s="109">
        <f t="shared" si="5"/>
        <v>-127.77777777777777</v>
      </c>
      <c r="R52" s="109">
        <f t="shared" si="6"/>
        <v>-4.2592592592592586</v>
      </c>
      <c r="S52" s="109">
        <f t="shared" si="11"/>
        <v>132.03703703703704</v>
      </c>
      <c r="T52" s="99"/>
    </row>
    <row r="53" spans="1:20" x14ac:dyDescent="0.25">
      <c r="A53" s="106"/>
      <c r="B53" s="107"/>
      <c r="C53" s="108">
        <v>33</v>
      </c>
      <c r="D53" s="109">
        <f t="shared" si="12"/>
        <v>2146.6666666666688</v>
      </c>
      <c r="E53" s="109">
        <f t="shared" ref="E53:E80" si="15">-$F$2/$F$8</f>
        <v>-76.666666666666671</v>
      </c>
      <c r="F53" s="109">
        <f t="shared" ref="F53:F80" si="16">CUMIPMT($F$11/12,$F$8*12,D53,1,1,0)</f>
        <v>-14.311111111111124</v>
      </c>
      <c r="G53" s="109">
        <f t="shared" ref="G53:G81" si="17">(E53+F53)*-1</f>
        <v>90.977777777777789</v>
      </c>
      <c r="H53" s="110"/>
      <c r="I53" s="108">
        <v>33</v>
      </c>
      <c r="J53" s="109">
        <f t="shared" si="13"/>
        <v>1533.3333333333321</v>
      </c>
      <c r="K53" s="109">
        <f t="shared" si="3"/>
        <v>-95.833333333333329</v>
      </c>
      <c r="L53" s="109">
        <f t="shared" si="4"/>
        <v>-10.222222222222214</v>
      </c>
      <c r="M53" s="109">
        <f t="shared" si="9"/>
        <v>106.05555555555554</v>
      </c>
      <c r="N53" s="98"/>
      <c r="O53" s="108">
        <v>33</v>
      </c>
      <c r="P53" s="109">
        <f t="shared" si="14"/>
        <v>511.11111111111092</v>
      </c>
      <c r="Q53" s="109">
        <f t="shared" si="5"/>
        <v>-127.77777777777777</v>
      </c>
      <c r="R53" s="109">
        <f t="shared" si="6"/>
        <v>-3.4074074074074061</v>
      </c>
      <c r="S53" s="109">
        <f t="shared" si="11"/>
        <v>131.18518518518519</v>
      </c>
      <c r="T53" s="99"/>
    </row>
    <row r="54" spans="1:20" x14ac:dyDescent="0.25">
      <c r="A54" s="106"/>
      <c r="B54" s="107"/>
      <c r="C54" s="108">
        <v>34</v>
      </c>
      <c r="D54" s="109">
        <f t="shared" si="12"/>
        <v>2070.0000000000023</v>
      </c>
      <c r="E54" s="109">
        <f t="shared" si="15"/>
        <v>-76.666666666666671</v>
      </c>
      <c r="F54" s="109">
        <f t="shared" si="16"/>
        <v>-13.800000000000015</v>
      </c>
      <c r="G54" s="109">
        <f t="shared" si="17"/>
        <v>90.466666666666683</v>
      </c>
      <c r="H54" s="110"/>
      <c r="I54" s="108">
        <v>34</v>
      </c>
      <c r="J54" s="109">
        <f t="shared" si="13"/>
        <v>1437.4999999999989</v>
      </c>
      <c r="K54" s="109">
        <f t="shared" si="3"/>
        <v>-95.833333333333329</v>
      </c>
      <c r="L54" s="109">
        <f t="shared" si="4"/>
        <v>-9.583333333333325</v>
      </c>
      <c r="M54" s="109">
        <f t="shared" si="9"/>
        <v>105.41666666666666</v>
      </c>
      <c r="N54" s="98"/>
      <c r="O54" s="108">
        <v>34</v>
      </c>
      <c r="P54" s="109">
        <f t="shared" si="14"/>
        <v>383.33333333333314</v>
      </c>
      <c r="Q54" s="109">
        <f t="shared" si="5"/>
        <v>-127.77777777777777</v>
      </c>
      <c r="R54" s="109">
        <f t="shared" si="6"/>
        <v>-2.5555555555555545</v>
      </c>
      <c r="S54" s="109">
        <f t="shared" si="11"/>
        <v>130.33333333333331</v>
      </c>
      <c r="T54" s="99"/>
    </row>
    <row r="55" spans="1:20" x14ac:dyDescent="0.25">
      <c r="A55" s="106"/>
      <c r="B55" s="107"/>
      <c r="C55" s="108">
        <v>35</v>
      </c>
      <c r="D55" s="109">
        <f t="shared" si="12"/>
        <v>1993.3333333333355</v>
      </c>
      <c r="E55" s="109">
        <f t="shared" si="15"/>
        <v>-76.666666666666671</v>
      </c>
      <c r="F55" s="109">
        <f t="shared" si="16"/>
        <v>-13.288888888888904</v>
      </c>
      <c r="G55" s="109">
        <f t="shared" si="17"/>
        <v>89.955555555555577</v>
      </c>
      <c r="H55" s="110"/>
      <c r="I55" s="108">
        <v>35</v>
      </c>
      <c r="J55" s="109">
        <f t="shared" si="13"/>
        <v>1341.6666666666656</v>
      </c>
      <c r="K55" s="109">
        <f t="shared" si="3"/>
        <v>-95.833333333333329</v>
      </c>
      <c r="L55" s="109">
        <f t="shared" si="4"/>
        <v>-8.9444444444444375</v>
      </c>
      <c r="M55" s="109">
        <f t="shared" si="9"/>
        <v>104.77777777777777</v>
      </c>
      <c r="N55" s="98"/>
      <c r="O55" s="108">
        <v>35</v>
      </c>
      <c r="P55" s="109">
        <f t="shared" si="14"/>
        <v>255.55555555555537</v>
      </c>
      <c r="Q55" s="109">
        <f t="shared" si="5"/>
        <v>-127.77777777777777</v>
      </c>
      <c r="R55" s="109">
        <f t="shared" si="6"/>
        <v>-1.7037037037037026</v>
      </c>
      <c r="S55" s="109">
        <f t="shared" si="11"/>
        <v>129.48148148148147</v>
      </c>
      <c r="T55" s="99"/>
    </row>
    <row r="56" spans="1:20" x14ac:dyDescent="0.25">
      <c r="A56" s="106"/>
      <c r="B56" s="107"/>
      <c r="C56" s="108">
        <v>36</v>
      </c>
      <c r="D56" s="109">
        <f t="shared" si="12"/>
        <v>1916.6666666666688</v>
      </c>
      <c r="E56" s="109">
        <f t="shared" si="15"/>
        <v>-76.666666666666671</v>
      </c>
      <c r="F56" s="109">
        <f t="shared" si="16"/>
        <v>-12.777777777777791</v>
      </c>
      <c r="G56" s="109">
        <f t="shared" si="17"/>
        <v>89.444444444444457</v>
      </c>
      <c r="H56" s="110"/>
      <c r="I56" s="108">
        <v>36</v>
      </c>
      <c r="J56" s="109">
        <f t="shared" si="13"/>
        <v>1245.8333333333323</v>
      </c>
      <c r="K56" s="109">
        <f t="shared" si="3"/>
        <v>-95.833333333333329</v>
      </c>
      <c r="L56" s="109">
        <f t="shared" si="4"/>
        <v>-8.3055555555555483</v>
      </c>
      <c r="M56" s="109">
        <f t="shared" si="9"/>
        <v>104.13888888888887</v>
      </c>
      <c r="N56" s="98"/>
      <c r="O56" s="108">
        <v>36</v>
      </c>
      <c r="P56" s="109">
        <f t="shared" si="14"/>
        <v>127.7777777777776</v>
      </c>
      <c r="Q56" s="109">
        <f t="shared" si="5"/>
        <v>-127.77777777777777</v>
      </c>
      <c r="R56" s="109">
        <f t="shared" si="6"/>
        <v>-0.85185185185185086</v>
      </c>
      <c r="S56" s="109">
        <f t="shared" si="11"/>
        <v>128.62962962962962</v>
      </c>
      <c r="T56" s="99"/>
    </row>
    <row r="57" spans="1:20" x14ac:dyDescent="0.25">
      <c r="A57" s="106"/>
      <c r="B57" s="107"/>
      <c r="C57" s="108">
        <v>37</v>
      </c>
      <c r="D57" s="109">
        <f t="shared" si="12"/>
        <v>1840.000000000002</v>
      </c>
      <c r="E57" s="109">
        <f t="shared" si="15"/>
        <v>-76.666666666666671</v>
      </c>
      <c r="F57" s="109">
        <f t="shared" si="16"/>
        <v>-12.266666666666682</v>
      </c>
      <c r="G57" s="109">
        <f t="shared" si="17"/>
        <v>88.933333333333351</v>
      </c>
      <c r="H57" s="110"/>
      <c r="I57" s="108">
        <v>37</v>
      </c>
      <c r="J57" s="109">
        <f t="shared" si="13"/>
        <v>1149.9999999999991</v>
      </c>
      <c r="K57" s="109">
        <f t="shared" si="3"/>
        <v>-95.833333333333329</v>
      </c>
      <c r="L57" s="109">
        <f t="shared" si="4"/>
        <v>-7.6666666666666616</v>
      </c>
      <c r="M57" s="109">
        <f t="shared" si="9"/>
        <v>103.49999999999999</v>
      </c>
      <c r="N57" s="98"/>
      <c r="O57" s="179" t="s">
        <v>10</v>
      </c>
      <c r="P57" s="179"/>
      <c r="Q57" s="111">
        <f>SUM(Q21:Q56)</f>
        <v>-4600</v>
      </c>
      <c r="R57" s="111">
        <f>SUM(R21:R56)</f>
        <v>-567.33333333333326</v>
      </c>
      <c r="S57" s="111">
        <f>(Q57+R57)*-1</f>
        <v>5167.333333333333</v>
      </c>
      <c r="T57" s="99"/>
    </row>
    <row r="58" spans="1:20" x14ac:dyDescent="0.25">
      <c r="A58" s="106"/>
      <c r="B58" s="107"/>
      <c r="C58" s="108">
        <v>38</v>
      </c>
      <c r="D58" s="109">
        <f t="shared" si="12"/>
        <v>1763.3333333333353</v>
      </c>
      <c r="E58" s="109">
        <f t="shared" si="15"/>
        <v>-76.666666666666671</v>
      </c>
      <c r="F58" s="109">
        <f t="shared" si="16"/>
        <v>-11.755555555555569</v>
      </c>
      <c r="G58" s="109">
        <f t="shared" si="17"/>
        <v>88.422222222222246</v>
      </c>
      <c r="H58" s="110"/>
      <c r="I58" s="108">
        <v>38</v>
      </c>
      <c r="J58" s="109">
        <f t="shared" si="13"/>
        <v>1054.1666666666658</v>
      </c>
      <c r="K58" s="109">
        <f t="shared" si="3"/>
        <v>-95.833333333333329</v>
      </c>
      <c r="L58" s="109">
        <f t="shared" si="4"/>
        <v>-7.0277777777777732</v>
      </c>
      <c r="M58" s="109">
        <f t="shared" si="9"/>
        <v>102.8611111111111</v>
      </c>
      <c r="N58" s="98"/>
      <c r="O58" s="110"/>
      <c r="P58" s="98"/>
      <c r="Q58" s="98"/>
      <c r="R58" s="98"/>
      <c r="S58" s="98"/>
      <c r="T58" s="99"/>
    </row>
    <row r="59" spans="1:20" x14ac:dyDescent="0.25">
      <c r="A59" s="106"/>
      <c r="B59" s="107"/>
      <c r="C59" s="108">
        <v>39</v>
      </c>
      <c r="D59" s="109">
        <f t="shared" si="12"/>
        <v>1686.6666666666686</v>
      </c>
      <c r="E59" s="109">
        <f t="shared" si="15"/>
        <v>-76.666666666666671</v>
      </c>
      <c r="F59" s="109">
        <f t="shared" si="16"/>
        <v>-11.244444444444458</v>
      </c>
      <c r="G59" s="109">
        <f t="shared" si="17"/>
        <v>87.911111111111126</v>
      </c>
      <c r="H59" s="110"/>
      <c r="I59" s="108">
        <v>39</v>
      </c>
      <c r="J59" s="109">
        <f t="shared" si="13"/>
        <v>958.33333333333246</v>
      </c>
      <c r="K59" s="109">
        <f t="shared" si="3"/>
        <v>-95.833333333333329</v>
      </c>
      <c r="L59" s="109">
        <f t="shared" si="4"/>
        <v>-6.388888888888884</v>
      </c>
      <c r="M59" s="109">
        <f t="shared" si="9"/>
        <v>102.22222222222221</v>
      </c>
      <c r="N59" s="98"/>
      <c r="O59" s="110"/>
      <c r="P59" s="98"/>
      <c r="Q59" s="98"/>
      <c r="R59" s="98"/>
      <c r="S59" s="98"/>
      <c r="T59" s="99"/>
    </row>
    <row r="60" spans="1:20" x14ac:dyDescent="0.25">
      <c r="A60" s="106"/>
      <c r="B60" s="107"/>
      <c r="C60" s="108">
        <v>40</v>
      </c>
      <c r="D60" s="109">
        <f t="shared" si="12"/>
        <v>1610.0000000000018</v>
      </c>
      <c r="E60" s="109">
        <f t="shared" si="15"/>
        <v>-76.666666666666671</v>
      </c>
      <c r="F60" s="109">
        <f t="shared" si="16"/>
        <v>-10.733333333333345</v>
      </c>
      <c r="G60" s="109">
        <f t="shared" si="17"/>
        <v>87.40000000000002</v>
      </c>
      <c r="H60" s="110"/>
      <c r="I60" s="108">
        <v>40</v>
      </c>
      <c r="J60" s="109">
        <f t="shared" si="13"/>
        <v>862.49999999999909</v>
      </c>
      <c r="K60" s="109">
        <f t="shared" si="3"/>
        <v>-95.833333333333329</v>
      </c>
      <c r="L60" s="109">
        <f t="shared" si="4"/>
        <v>-5.7499999999999947</v>
      </c>
      <c r="M60" s="109">
        <f t="shared" si="9"/>
        <v>101.58333333333333</v>
      </c>
      <c r="N60" s="98"/>
      <c r="O60" s="110"/>
      <c r="P60" s="98"/>
      <c r="Q60" s="98"/>
      <c r="R60" s="98"/>
      <c r="S60" s="98"/>
      <c r="T60" s="99"/>
    </row>
    <row r="61" spans="1:20" x14ac:dyDescent="0.25">
      <c r="A61" s="106"/>
      <c r="B61" s="107"/>
      <c r="C61" s="108">
        <v>41</v>
      </c>
      <c r="D61" s="109">
        <f t="shared" si="12"/>
        <v>1533.3333333333351</v>
      </c>
      <c r="E61" s="109">
        <f t="shared" si="15"/>
        <v>-76.666666666666671</v>
      </c>
      <c r="F61" s="109">
        <f t="shared" si="16"/>
        <v>-10.222222222222234</v>
      </c>
      <c r="G61" s="109">
        <f t="shared" si="17"/>
        <v>86.8888888888889</v>
      </c>
      <c r="H61" s="110"/>
      <c r="I61" s="108">
        <v>41</v>
      </c>
      <c r="J61" s="109">
        <f t="shared" si="13"/>
        <v>766.66666666666572</v>
      </c>
      <c r="K61" s="109">
        <f t="shared" si="3"/>
        <v>-95.833333333333329</v>
      </c>
      <c r="L61" s="109">
        <f t="shared" si="4"/>
        <v>-5.1111111111111054</v>
      </c>
      <c r="M61" s="109">
        <f t="shared" si="9"/>
        <v>100.94444444444443</v>
      </c>
      <c r="N61" s="98"/>
      <c r="O61" s="110"/>
      <c r="P61" s="98"/>
      <c r="Q61" s="98"/>
      <c r="R61" s="98"/>
      <c r="S61" s="98"/>
      <c r="T61" s="99"/>
    </row>
    <row r="62" spans="1:20" x14ac:dyDescent="0.25">
      <c r="A62" s="106"/>
      <c r="B62" s="107"/>
      <c r="C62" s="108">
        <v>42</v>
      </c>
      <c r="D62" s="109">
        <f t="shared" si="12"/>
        <v>1456.6666666666683</v>
      </c>
      <c r="E62" s="109">
        <f t="shared" si="15"/>
        <v>-76.666666666666671</v>
      </c>
      <c r="F62" s="109">
        <f t="shared" si="16"/>
        <v>-9.711111111111121</v>
      </c>
      <c r="G62" s="109">
        <f t="shared" si="17"/>
        <v>86.377777777777794</v>
      </c>
      <c r="H62" s="110"/>
      <c r="I62" s="108">
        <v>42</v>
      </c>
      <c r="J62" s="109">
        <f t="shared" si="13"/>
        <v>670.83333333333235</v>
      </c>
      <c r="K62" s="109">
        <f t="shared" si="3"/>
        <v>-95.833333333333329</v>
      </c>
      <c r="L62" s="109">
        <f t="shared" si="4"/>
        <v>-4.4722222222222161</v>
      </c>
      <c r="M62" s="109">
        <f t="shared" si="9"/>
        <v>100.30555555555554</v>
      </c>
      <c r="N62" s="98"/>
      <c r="O62" s="110"/>
      <c r="P62" s="98"/>
      <c r="Q62" s="98"/>
      <c r="R62" s="98"/>
      <c r="S62" s="98"/>
      <c r="T62" s="99"/>
    </row>
    <row r="63" spans="1:20" x14ac:dyDescent="0.25">
      <c r="A63" s="106"/>
      <c r="B63" s="107"/>
      <c r="C63" s="108">
        <v>43</v>
      </c>
      <c r="D63" s="109">
        <f t="shared" si="12"/>
        <v>1380.0000000000016</v>
      </c>
      <c r="E63" s="109">
        <f t="shared" si="15"/>
        <v>-76.666666666666671</v>
      </c>
      <c r="F63" s="109">
        <f t="shared" si="16"/>
        <v>-9.2000000000000099</v>
      </c>
      <c r="G63" s="109">
        <f t="shared" si="17"/>
        <v>85.866666666666674</v>
      </c>
      <c r="H63" s="110"/>
      <c r="I63" s="108">
        <v>43</v>
      </c>
      <c r="J63" s="109">
        <f t="shared" si="13"/>
        <v>574.99999999999898</v>
      </c>
      <c r="K63" s="109">
        <f t="shared" si="3"/>
        <v>-95.833333333333329</v>
      </c>
      <c r="L63" s="109">
        <f t="shared" si="4"/>
        <v>-3.8333333333333273</v>
      </c>
      <c r="M63" s="109">
        <f t="shared" si="9"/>
        <v>99.666666666666657</v>
      </c>
      <c r="N63" s="98"/>
      <c r="O63" s="110"/>
      <c r="P63" s="98"/>
      <c r="Q63" s="98"/>
      <c r="R63" s="98"/>
      <c r="S63" s="98"/>
      <c r="T63" s="99"/>
    </row>
    <row r="64" spans="1:20" x14ac:dyDescent="0.25">
      <c r="A64" s="106"/>
      <c r="B64" s="107"/>
      <c r="C64" s="108">
        <v>44</v>
      </c>
      <c r="D64" s="109">
        <f t="shared" si="12"/>
        <v>1303.3333333333348</v>
      </c>
      <c r="E64" s="109">
        <f t="shared" si="15"/>
        <v>-76.666666666666671</v>
      </c>
      <c r="F64" s="109">
        <f t="shared" si="16"/>
        <v>-8.6888888888888989</v>
      </c>
      <c r="G64" s="109">
        <f t="shared" si="17"/>
        <v>85.355555555555569</v>
      </c>
      <c r="H64" s="110"/>
      <c r="I64" s="108">
        <v>44</v>
      </c>
      <c r="J64" s="109">
        <f t="shared" si="13"/>
        <v>479.16666666666566</v>
      </c>
      <c r="K64" s="109">
        <f t="shared" si="3"/>
        <v>-95.833333333333329</v>
      </c>
      <c r="L64" s="109">
        <f t="shared" si="4"/>
        <v>-3.194444444444438</v>
      </c>
      <c r="M64" s="109">
        <f t="shared" si="9"/>
        <v>99.027777777777771</v>
      </c>
      <c r="N64" s="98"/>
      <c r="O64" s="110"/>
      <c r="P64" s="98"/>
      <c r="Q64" s="98"/>
      <c r="R64" s="98"/>
      <c r="S64" s="98"/>
      <c r="T64" s="99"/>
    </row>
    <row r="65" spans="1:20" x14ac:dyDescent="0.25">
      <c r="A65" s="106"/>
      <c r="B65" s="107"/>
      <c r="C65" s="108">
        <v>45</v>
      </c>
      <c r="D65" s="109">
        <f t="shared" si="12"/>
        <v>1226.6666666666681</v>
      </c>
      <c r="E65" s="109">
        <f t="shared" si="15"/>
        <v>-76.666666666666671</v>
      </c>
      <c r="F65" s="109">
        <f t="shared" si="16"/>
        <v>-8.177777777777786</v>
      </c>
      <c r="G65" s="109">
        <f t="shared" si="17"/>
        <v>84.844444444444463</v>
      </c>
      <c r="H65" s="110"/>
      <c r="I65" s="108">
        <v>45</v>
      </c>
      <c r="J65" s="109">
        <f t="shared" si="13"/>
        <v>383.33333333333235</v>
      </c>
      <c r="K65" s="109">
        <f t="shared" si="3"/>
        <v>-95.833333333333329</v>
      </c>
      <c r="L65" s="109">
        <f t="shared" si="4"/>
        <v>-2.5555555555555491</v>
      </c>
      <c r="M65" s="109">
        <f t="shared" si="9"/>
        <v>98.388888888888872</v>
      </c>
      <c r="N65" s="98"/>
      <c r="O65" s="110"/>
      <c r="P65" s="98"/>
      <c r="Q65" s="98"/>
      <c r="R65" s="98"/>
      <c r="S65" s="98"/>
      <c r="T65" s="99"/>
    </row>
    <row r="66" spans="1:20" x14ac:dyDescent="0.25">
      <c r="A66" s="106"/>
      <c r="B66" s="107"/>
      <c r="C66" s="108">
        <v>46</v>
      </c>
      <c r="D66" s="109">
        <f t="shared" si="12"/>
        <v>1150.0000000000014</v>
      </c>
      <c r="E66" s="109">
        <f t="shared" si="15"/>
        <v>-76.666666666666671</v>
      </c>
      <c r="F66" s="109">
        <f t="shared" si="16"/>
        <v>-7.666666666666675</v>
      </c>
      <c r="G66" s="109">
        <f t="shared" si="17"/>
        <v>84.333333333333343</v>
      </c>
      <c r="H66" s="110"/>
      <c r="I66" s="108">
        <v>46</v>
      </c>
      <c r="J66" s="109">
        <f t="shared" si="13"/>
        <v>287.49999999999903</v>
      </c>
      <c r="K66" s="109">
        <f t="shared" si="3"/>
        <v>-95.833333333333329</v>
      </c>
      <c r="L66" s="109">
        <f t="shared" si="4"/>
        <v>-1.9166666666666605</v>
      </c>
      <c r="M66" s="109">
        <f t="shared" si="9"/>
        <v>97.749999999999986</v>
      </c>
      <c r="N66" s="98"/>
      <c r="O66" s="110"/>
      <c r="P66" s="98"/>
      <c r="Q66" s="98"/>
      <c r="R66" s="98"/>
      <c r="S66" s="98"/>
      <c r="T66" s="99"/>
    </row>
    <row r="67" spans="1:20" x14ac:dyDescent="0.25">
      <c r="A67" s="106"/>
      <c r="B67" s="107"/>
      <c r="C67" s="108">
        <v>47</v>
      </c>
      <c r="D67" s="109">
        <f t="shared" si="12"/>
        <v>1073.3333333333346</v>
      </c>
      <c r="E67" s="109">
        <f t="shared" si="15"/>
        <v>-76.666666666666671</v>
      </c>
      <c r="F67" s="109">
        <f t="shared" si="16"/>
        <v>-7.1555555555555648</v>
      </c>
      <c r="G67" s="109">
        <f t="shared" si="17"/>
        <v>83.822222222222237</v>
      </c>
      <c r="H67" s="110"/>
      <c r="I67" s="108">
        <v>47</v>
      </c>
      <c r="J67" s="109">
        <f t="shared" si="13"/>
        <v>191.66666666666572</v>
      </c>
      <c r="K67" s="109">
        <f t="shared" si="3"/>
        <v>-95.833333333333329</v>
      </c>
      <c r="L67" s="109">
        <f t="shared" si="4"/>
        <v>-1.2777777777777715</v>
      </c>
      <c r="M67" s="109">
        <f t="shared" si="9"/>
        <v>97.1111111111111</v>
      </c>
      <c r="N67" s="98"/>
      <c r="O67" s="110"/>
      <c r="P67" s="98"/>
      <c r="Q67" s="98"/>
      <c r="R67" s="98"/>
      <c r="S67" s="98"/>
      <c r="T67" s="99"/>
    </row>
    <row r="68" spans="1:20" x14ac:dyDescent="0.25">
      <c r="A68" s="106"/>
      <c r="B68" s="107"/>
      <c r="C68" s="108">
        <v>48</v>
      </c>
      <c r="D68" s="109">
        <f t="shared" si="12"/>
        <v>996.66666666666799</v>
      </c>
      <c r="E68" s="109">
        <f t="shared" si="15"/>
        <v>-76.666666666666671</v>
      </c>
      <c r="F68" s="109">
        <f t="shared" si="16"/>
        <v>-6.6444444444444528</v>
      </c>
      <c r="G68" s="109">
        <f t="shared" si="17"/>
        <v>83.311111111111131</v>
      </c>
      <c r="H68" s="110"/>
      <c r="I68" s="108">
        <v>48</v>
      </c>
      <c r="J68" s="109">
        <f t="shared" si="13"/>
        <v>95.833333333332391</v>
      </c>
      <c r="K68" s="109">
        <f t="shared" si="3"/>
        <v>-95.833333333333329</v>
      </c>
      <c r="L68" s="109">
        <f t="shared" si="4"/>
        <v>-0.63888888888888262</v>
      </c>
      <c r="M68" s="109">
        <f t="shared" si="9"/>
        <v>96.472222222222214</v>
      </c>
      <c r="N68" s="98"/>
      <c r="O68" s="110"/>
      <c r="P68" s="98"/>
      <c r="Q68" s="98"/>
      <c r="R68" s="98"/>
      <c r="S68" s="98"/>
      <c r="T68" s="99"/>
    </row>
    <row r="69" spans="1:20" x14ac:dyDescent="0.25">
      <c r="A69" s="106"/>
      <c r="B69" s="107"/>
      <c r="C69" s="108">
        <v>49</v>
      </c>
      <c r="D69" s="109">
        <f t="shared" si="12"/>
        <v>920.00000000000136</v>
      </c>
      <c r="E69" s="109">
        <f t="shared" si="15"/>
        <v>-76.666666666666671</v>
      </c>
      <c r="F69" s="109">
        <f t="shared" si="16"/>
        <v>-6.1333333333333426</v>
      </c>
      <c r="G69" s="109">
        <f t="shared" si="17"/>
        <v>82.800000000000011</v>
      </c>
      <c r="H69" s="110"/>
      <c r="I69" s="179" t="s">
        <v>10</v>
      </c>
      <c r="J69" s="179"/>
      <c r="K69" s="111">
        <f>SUM(K21:K68)</f>
        <v>-4600.0000000000009</v>
      </c>
      <c r="L69" s="111">
        <f>SUM(L21:L68)</f>
        <v>-751.33333333333326</v>
      </c>
      <c r="M69" s="111">
        <f>(K69+L69)*-1</f>
        <v>5351.3333333333339</v>
      </c>
      <c r="N69" s="98"/>
      <c r="O69" s="110"/>
      <c r="P69" s="98"/>
      <c r="Q69" s="98"/>
      <c r="R69" s="98"/>
      <c r="S69" s="98"/>
      <c r="T69" s="99"/>
    </row>
    <row r="70" spans="1:20" x14ac:dyDescent="0.25">
      <c r="A70" s="106"/>
      <c r="B70" s="107"/>
      <c r="C70" s="108">
        <v>50</v>
      </c>
      <c r="D70" s="109">
        <f t="shared" si="12"/>
        <v>843.33333333333474</v>
      </c>
      <c r="E70" s="109">
        <f t="shared" si="15"/>
        <v>-76.666666666666671</v>
      </c>
      <c r="F70" s="109">
        <f t="shared" si="16"/>
        <v>-5.6222222222222316</v>
      </c>
      <c r="G70" s="109">
        <f t="shared" si="17"/>
        <v>82.288888888888906</v>
      </c>
      <c r="H70" s="110"/>
      <c r="I70" s="98"/>
      <c r="J70" s="98"/>
      <c r="K70" s="98"/>
      <c r="L70" s="98"/>
      <c r="M70" s="98"/>
      <c r="N70" s="98"/>
      <c r="O70" s="98"/>
      <c r="P70" s="98"/>
      <c r="Q70" s="98"/>
      <c r="R70" s="98"/>
      <c r="S70" s="98"/>
      <c r="T70" s="99"/>
    </row>
    <row r="71" spans="1:20" x14ac:dyDescent="0.25">
      <c r="A71" s="106"/>
      <c r="B71" s="107"/>
      <c r="C71" s="108">
        <v>51</v>
      </c>
      <c r="D71" s="109">
        <f t="shared" si="12"/>
        <v>766.66666666666811</v>
      </c>
      <c r="E71" s="109">
        <f t="shared" si="15"/>
        <v>-76.666666666666671</v>
      </c>
      <c r="F71" s="109">
        <f t="shared" si="16"/>
        <v>-5.1111111111111205</v>
      </c>
      <c r="G71" s="109">
        <f t="shared" si="17"/>
        <v>81.777777777777786</v>
      </c>
      <c r="H71" s="110"/>
      <c r="I71" s="98"/>
      <c r="J71" s="98"/>
      <c r="K71" s="98"/>
      <c r="L71" s="98"/>
      <c r="M71" s="98"/>
      <c r="N71" s="98"/>
      <c r="O71" s="98"/>
      <c r="P71" s="98"/>
      <c r="Q71" s="98"/>
      <c r="R71" s="98"/>
      <c r="S71" s="98"/>
      <c r="T71" s="99"/>
    </row>
    <row r="72" spans="1:20" x14ac:dyDescent="0.25">
      <c r="A72" s="106"/>
      <c r="B72" s="107"/>
      <c r="C72" s="108">
        <v>52</v>
      </c>
      <c r="D72" s="109">
        <f t="shared" si="12"/>
        <v>690.00000000000148</v>
      </c>
      <c r="E72" s="109">
        <f t="shared" si="15"/>
        <v>-76.666666666666671</v>
      </c>
      <c r="F72" s="109">
        <f t="shared" si="16"/>
        <v>-4.6000000000000094</v>
      </c>
      <c r="G72" s="109">
        <f t="shared" si="17"/>
        <v>81.26666666666668</v>
      </c>
      <c r="H72" s="110"/>
      <c r="I72" s="98"/>
      <c r="J72" s="98"/>
      <c r="K72" s="98"/>
      <c r="L72" s="98"/>
      <c r="M72" s="98"/>
      <c r="N72" s="98"/>
      <c r="O72" s="98"/>
      <c r="P72" s="98"/>
      <c r="Q72" s="98"/>
      <c r="R72" s="98"/>
      <c r="S72" s="98"/>
      <c r="T72" s="99"/>
    </row>
    <row r="73" spans="1:20" x14ac:dyDescent="0.25">
      <c r="A73" s="106"/>
      <c r="B73" s="107"/>
      <c r="C73" s="108">
        <v>53</v>
      </c>
      <c r="D73" s="109">
        <f t="shared" si="12"/>
        <v>613.33333333333485</v>
      </c>
      <c r="E73" s="109">
        <f t="shared" si="15"/>
        <v>-76.666666666666671</v>
      </c>
      <c r="F73" s="109">
        <f t="shared" si="16"/>
        <v>-4.0888888888888983</v>
      </c>
      <c r="G73" s="109">
        <f t="shared" si="17"/>
        <v>80.755555555555574</v>
      </c>
      <c r="H73" s="110"/>
      <c r="I73" s="178" t="s">
        <v>20</v>
      </c>
      <c r="J73" s="178"/>
      <c r="K73" s="178"/>
      <c r="L73" s="178"/>
      <c r="M73" s="98"/>
      <c r="N73" s="98"/>
      <c r="O73" s="98"/>
      <c r="P73" s="98"/>
      <c r="Q73" s="98"/>
      <c r="R73" s="98"/>
      <c r="S73" s="98"/>
      <c r="T73" s="99"/>
    </row>
    <row r="74" spans="1:20" x14ac:dyDescent="0.25">
      <c r="A74" s="106"/>
      <c r="B74" s="107"/>
      <c r="C74" s="108">
        <v>54</v>
      </c>
      <c r="D74" s="109">
        <f t="shared" si="12"/>
        <v>536.66666666666822</v>
      </c>
      <c r="E74" s="109">
        <f t="shared" si="15"/>
        <v>-76.666666666666671</v>
      </c>
      <c r="F74" s="109">
        <f t="shared" si="16"/>
        <v>-3.5777777777777886</v>
      </c>
      <c r="G74" s="109">
        <f t="shared" si="17"/>
        <v>80.244444444444454</v>
      </c>
      <c r="H74" s="110"/>
      <c r="I74" s="187" t="s">
        <v>17</v>
      </c>
      <c r="J74" s="187"/>
      <c r="K74" s="187"/>
      <c r="L74" s="112">
        <f>G81/60</f>
        <v>92.255555555555546</v>
      </c>
      <c r="M74" s="98"/>
      <c r="N74" s="98"/>
      <c r="O74" s="98"/>
      <c r="P74" s="98"/>
      <c r="Q74" s="98"/>
      <c r="R74" s="98"/>
      <c r="S74" s="98"/>
      <c r="T74" s="99"/>
    </row>
    <row r="75" spans="1:20" x14ac:dyDescent="0.25">
      <c r="A75" s="106"/>
      <c r="B75" s="107"/>
      <c r="C75" s="108">
        <v>55</v>
      </c>
      <c r="D75" s="109">
        <f t="shared" si="12"/>
        <v>460.00000000000153</v>
      </c>
      <c r="E75" s="109">
        <f t="shared" si="15"/>
        <v>-76.666666666666671</v>
      </c>
      <c r="F75" s="109">
        <f t="shared" si="16"/>
        <v>-3.0666666666666766</v>
      </c>
      <c r="G75" s="109">
        <f t="shared" si="17"/>
        <v>79.733333333333348</v>
      </c>
      <c r="H75" s="110"/>
      <c r="I75" s="187" t="s">
        <v>18</v>
      </c>
      <c r="J75" s="187"/>
      <c r="K75" s="187"/>
      <c r="L75" s="112">
        <f>M69/48</f>
        <v>111.48611111111113</v>
      </c>
      <c r="M75" s="98"/>
      <c r="N75" s="98"/>
      <c r="O75" s="98"/>
      <c r="P75" s="98"/>
      <c r="Q75" s="98"/>
      <c r="R75" s="98"/>
      <c r="S75" s="98"/>
      <c r="T75" s="99"/>
    </row>
    <row r="76" spans="1:20" x14ac:dyDescent="0.25">
      <c r="A76" s="106"/>
      <c r="B76" s="107"/>
      <c r="C76" s="108">
        <v>56</v>
      </c>
      <c r="D76" s="109">
        <f t="shared" si="12"/>
        <v>383.33333333333485</v>
      </c>
      <c r="E76" s="109">
        <f t="shared" si="15"/>
        <v>-76.666666666666671</v>
      </c>
      <c r="F76" s="109">
        <f t="shared" si="16"/>
        <v>-2.5555555555555656</v>
      </c>
      <c r="G76" s="109">
        <f t="shared" si="17"/>
        <v>79.222222222222243</v>
      </c>
      <c r="H76" s="110"/>
      <c r="I76" s="187" t="s">
        <v>19</v>
      </c>
      <c r="J76" s="187"/>
      <c r="K76" s="187"/>
      <c r="L76" s="112">
        <f>S57/24</f>
        <v>215.30555555555554</v>
      </c>
      <c r="M76" s="98"/>
      <c r="N76" s="98"/>
      <c r="O76" s="98"/>
      <c r="P76" s="98"/>
      <c r="Q76" s="98"/>
      <c r="R76" s="98"/>
      <c r="S76" s="98"/>
      <c r="T76" s="99"/>
    </row>
    <row r="77" spans="1:20" x14ac:dyDescent="0.25">
      <c r="A77" s="106"/>
      <c r="B77" s="107"/>
      <c r="C77" s="108">
        <v>57</v>
      </c>
      <c r="D77" s="109">
        <f t="shared" si="12"/>
        <v>306.66666666666816</v>
      </c>
      <c r="E77" s="109">
        <f t="shared" si="15"/>
        <v>-76.666666666666671</v>
      </c>
      <c r="F77" s="109">
        <f t="shared" si="16"/>
        <v>-2.0444444444444545</v>
      </c>
      <c r="G77" s="109">
        <f t="shared" si="17"/>
        <v>78.711111111111123</v>
      </c>
      <c r="H77" s="110"/>
      <c r="I77" s="98"/>
      <c r="J77" s="98"/>
      <c r="K77" s="98"/>
      <c r="L77" s="98"/>
      <c r="M77" s="98"/>
      <c r="N77" s="98"/>
      <c r="O77" s="98"/>
      <c r="P77" s="98"/>
      <c r="Q77" s="98"/>
      <c r="R77" s="98"/>
      <c r="S77" s="98"/>
      <c r="T77" s="99"/>
    </row>
    <row r="78" spans="1:20" x14ac:dyDescent="0.25">
      <c r="A78" s="106"/>
      <c r="B78" s="107"/>
      <c r="C78" s="108">
        <v>58</v>
      </c>
      <c r="D78" s="109">
        <f t="shared" si="12"/>
        <v>230.00000000000148</v>
      </c>
      <c r="E78" s="109">
        <f t="shared" si="15"/>
        <v>-76.666666666666671</v>
      </c>
      <c r="F78" s="109">
        <f t="shared" si="16"/>
        <v>-1.5333333333333432</v>
      </c>
      <c r="G78" s="109">
        <f t="shared" si="17"/>
        <v>78.200000000000017</v>
      </c>
      <c r="H78" s="110"/>
      <c r="I78" s="98"/>
      <c r="J78" s="98"/>
      <c r="K78" s="98"/>
      <c r="L78" s="98"/>
      <c r="M78" s="98"/>
      <c r="N78" s="98"/>
      <c r="O78" s="98"/>
      <c r="P78" s="98"/>
      <c r="Q78" s="98"/>
      <c r="R78" s="98"/>
      <c r="S78" s="98"/>
      <c r="T78" s="99"/>
    </row>
    <row r="79" spans="1:20" x14ac:dyDescent="0.25">
      <c r="A79" s="106"/>
      <c r="B79" s="107"/>
      <c r="C79" s="108">
        <v>59</v>
      </c>
      <c r="D79" s="109">
        <f t="shared" si="12"/>
        <v>153.33333333333479</v>
      </c>
      <c r="E79" s="109">
        <f t="shared" si="15"/>
        <v>-76.666666666666671</v>
      </c>
      <c r="F79" s="109">
        <f t="shared" si="16"/>
        <v>-1.0222222222222319</v>
      </c>
      <c r="G79" s="109">
        <f t="shared" si="17"/>
        <v>77.688888888888897</v>
      </c>
      <c r="H79" s="110"/>
      <c r="I79" s="98"/>
      <c r="J79" s="98"/>
      <c r="K79" s="98"/>
      <c r="L79" s="98"/>
      <c r="M79" s="98"/>
      <c r="N79" s="98"/>
      <c r="O79" s="98"/>
      <c r="P79" s="98"/>
      <c r="Q79" s="98"/>
      <c r="R79" s="98"/>
      <c r="S79" s="98"/>
      <c r="T79" s="99"/>
    </row>
    <row r="80" spans="1:20" x14ac:dyDescent="0.25">
      <c r="A80" s="106"/>
      <c r="B80" s="107"/>
      <c r="C80" s="108">
        <v>60</v>
      </c>
      <c r="D80" s="109">
        <f t="shared" si="12"/>
        <v>76.666666666668121</v>
      </c>
      <c r="E80" s="109">
        <f t="shared" si="15"/>
        <v>-76.666666666666671</v>
      </c>
      <c r="F80" s="109">
        <f t="shared" si="16"/>
        <v>-0.51111111111112084</v>
      </c>
      <c r="G80" s="109">
        <f t="shared" si="17"/>
        <v>77.177777777777791</v>
      </c>
      <c r="H80" s="110"/>
      <c r="I80" s="98"/>
      <c r="J80" s="98"/>
      <c r="K80" s="98"/>
      <c r="L80" s="98"/>
      <c r="M80" s="98"/>
      <c r="N80" s="98"/>
      <c r="O80" s="98"/>
      <c r="P80" s="98"/>
      <c r="Q80" s="98"/>
      <c r="R80" s="98"/>
      <c r="S80" s="98"/>
      <c r="T80" s="99"/>
    </row>
    <row r="81" spans="1:20" x14ac:dyDescent="0.25">
      <c r="A81" s="113"/>
      <c r="B81" s="114"/>
      <c r="C81" s="179" t="s">
        <v>10</v>
      </c>
      <c r="D81" s="179"/>
      <c r="E81" s="111">
        <f>SUM(E21:E80)</f>
        <v>-4599.9999999999991</v>
      </c>
      <c r="F81" s="111">
        <f>SUM(F21:F80)</f>
        <v>-935.33333333333371</v>
      </c>
      <c r="G81" s="111">
        <f t="shared" si="17"/>
        <v>5535.333333333333</v>
      </c>
      <c r="H81" s="115"/>
      <c r="I81" s="98"/>
      <c r="J81" s="98"/>
      <c r="K81" s="98"/>
      <c r="L81" s="98"/>
      <c r="M81" s="98"/>
      <c r="N81" s="98"/>
      <c r="O81" s="98"/>
      <c r="P81" s="98"/>
      <c r="Q81" s="98"/>
      <c r="R81" s="98"/>
      <c r="S81" s="98"/>
      <c r="T81" s="99"/>
    </row>
    <row r="82" spans="1:20" ht="20" thickBot="1" x14ac:dyDescent="0.3">
      <c r="B82" s="116"/>
      <c r="C82" s="117"/>
      <c r="D82" s="117"/>
      <c r="E82" s="117"/>
      <c r="F82" s="117"/>
      <c r="G82" s="117"/>
      <c r="H82" s="117"/>
      <c r="I82" s="117"/>
      <c r="J82" s="117"/>
      <c r="K82" s="117"/>
      <c r="L82" s="117"/>
      <c r="M82" s="117"/>
      <c r="N82" s="117"/>
      <c r="O82" s="117"/>
      <c r="P82" s="117"/>
      <c r="Q82" s="117"/>
      <c r="R82" s="117"/>
      <c r="S82" s="117"/>
      <c r="T82" s="118"/>
    </row>
    <row r="85" spans="1:20" x14ac:dyDescent="0.25">
      <c r="A85" s="106"/>
    </row>
  </sheetData>
  <sheetProtection algorithmName="SHA-512" hashValue="CmlYbW76aaoUYOHk5rULPiP8XqHJuqbe+kVOu4jIMP7TMvCUgfMnMST7EV27+NEhgi8ed0U8bOPSQJ0U4bTrHg==" saltValue="U56AGZyOcJyZ5pc0azWFnw==" spinCount="100000" sheet="1" objects="1" scenarios="1" selectLockedCells="1"/>
  <mergeCells count="30">
    <mergeCell ref="I75:K75"/>
    <mergeCell ref="I76:K76"/>
    <mergeCell ref="C81:D81"/>
    <mergeCell ref="I5:J7"/>
    <mergeCell ref="M5:N5"/>
    <mergeCell ref="M6:N6"/>
    <mergeCell ref="M7:N7"/>
    <mergeCell ref="I69:J69"/>
    <mergeCell ref="I18:M18"/>
    <mergeCell ref="C18:G18"/>
    <mergeCell ref="I73:L73"/>
    <mergeCell ref="I74:K74"/>
    <mergeCell ref="C17:G17"/>
    <mergeCell ref="I17:M17"/>
    <mergeCell ref="C7:E7"/>
    <mergeCell ref="C8:E8"/>
    <mergeCell ref="O17:S17"/>
    <mergeCell ref="O18:S18"/>
    <mergeCell ref="O57:P57"/>
    <mergeCell ref="M2:N4"/>
    <mergeCell ref="I4:L4"/>
    <mergeCell ref="G15:O15"/>
    <mergeCell ref="C9:E9"/>
    <mergeCell ref="C10:E10"/>
    <mergeCell ref="C11:E11"/>
    <mergeCell ref="C2:E2"/>
    <mergeCell ref="C3:E3"/>
    <mergeCell ref="C4:E4"/>
    <mergeCell ref="C5:E5"/>
    <mergeCell ref="C6:E6"/>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AankoopPrijs!$C$8:$C$23</xm:f>
          </x14:formula1>
          <xm:sqref>J3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42"/>
  <sheetViews>
    <sheetView showGridLines="0" showRowColHeaders="0" workbookViewId="0">
      <selection activeCell="G11" sqref="G11"/>
    </sheetView>
  </sheetViews>
  <sheetFormatPr baseColWidth="10" defaultColWidth="8.83203125" defaultRowHeight="15" x14ac:dyDescent="0.2"/>
  <cols>
    <col min="1" max="1" width="12.6640625" customWidth="1"/>
    <col min="2" max="2" width="4" customWidth="1"/>
    <col min="3" max="3" width="4.5" bestFit="1" customWidth="1"/>
    <col min="4" max="4" width="10.5" bestFit="1" customWidth="1"/>
    <col min="5" max="5" width="13.83203125" customWidth="1"/>
    <col min="6" max="6" width="15.5" customWidth="1"/>
    <col min="7" max="7" width="20.1640625" customWidth="1"/>
    <col min="8" max="8" width="8.33203125" hidden="1" customWidth="1"/>
    <col min="9" max="9" width="3.33203125" hidden="1" customWidth="1"/>
    <col min="10" max="10" width="8.83203125" hidden="1" customWidth="1"/>
    <col min="11" max="11" width="17" customWidth="1"/>
  </cols>
  <sheetData>
    <row r="1" spans="2:12" s="12" customFormat="1" ht="16" thickBot="1" x14ac:dyDescent="0.25"/>
    <row r="2" spans="2:12" s="12" customFormat="1" ht="16" thickBot="1" x14ac:dyDescent="0.25">
      <c r="B2" s="23"/>
      <c r="C2" s="2"/>
      <c r="D2" s="2"/>
      <c r="E2" s="2"/>
      <c r="F2" s="2"/>
      <c r="G2" s="2"/>
      <c r="H2" s="2"/>
      <c r="I2" s="2"/>
      <c r="J2" s="2"/>
      <c r="K2" s="2"/>
      <c r="L2" s="3"/>
    </row>
    <row r="3" spans="2:12" ht="16" thickBot="1" x14ac:dyDescent="0.25">
      <c r="B3" s="8"/>
      <c r="C3" s="209" t="s">
        <v>56</v>
      </c>
      <c r="D3" s="210"/>
      <c r="E3" s="210"/>
      <c r="F3" s="210"/>
      <c r="G3" s="211"/>
      <c r="H3" s="4"/>
      <c r="I3" s="4"/>
      <c r="J3" s="4"/>
      <c r="K3" s="4"/>
      <c r="L3" s="6"/>
    </row>
    <row r="4" spans="2:12" x14ac:dyDescent="0.2">
      <c r="B4" s="8"/>
      <c r="C4" s="212" t="s">
        <v>26</v>
      </c>
      <c r="D4" s="213"/>
      <c r="E4" s="213"/>
      <c r="F4" s="213"/>
      <c r="G4" s="120">
        <f>Parameters!C9</f>
        <v>0.28999999999999998</v>
      </c>
      <c r="H4" s="4"/>
      <c r="I4" s="4"/>
      <c r="J4" s="4"/>
      <c r="K4" s="4"/>
      <c r="L4" s="6"/>
    </row>
    <row r="5" spans="2:12" x14ac:dyDescent="0.2">
      <c r="B5" s="8"/>
      <c r="C5" s="202" t="s">
        <v>27</v>
      </c>
      <c r="D5" s="203"/>
      <c r="E5" s="203"/>
      <c r="F5" s="203"/>
      <c r="G5" s="121">
        <f>Parameters!C10</f>
        <v>0.03</v>
      </c>
      <c r="H5" s="4"/>
      <c r="I5" s="4"/>
      <c r="J5" s="4"/>
      <c r="K5" s="4"/>
      <c r="L5" s="6"/>
    </row>
    <row r="6" spans="2:12" s="12" customFormat="1" x14ac:dyDescent="0.2">
      <c r="B6" s="8"/>
      <c r="C6" s="214" t="s">
        <v>96</v>
      </c>
      <c r="D6" s="215"/>
      <c r="E6" s="215"/>
      <c r="F6" s="216"/>
      <c r="G6" s="122">
        <f>LeningBerekening!J3</f>
        <v>3000</v>
      </c>
      <c r="H6" s="4"/>
      <c r="I6" s="4"/>
      <c r="J6" s="4"/>
      <c r="K6" s="4"/>
      <c r="L6" s="6"/>
    </row>
    <row r="7" spans="2:12" x14ac:dyDescent="0.2">
      <c r="B7" s="8"/>
      <c r="C7" s="202" t="s">
        <v>28</v>
      </c>
      <c r="D7" s="203"/>
      <c r="E7" s="203"/>
      <c r="F7" s="203"/>
      <c r="G7" s="123">
        <f>VLOOKUP(G6,AankoopPrijs!C8:L23,2,0)</f>
        <v>10</v>
      </c>
      <c r="H7" s="4"/>
      <c r="I7" s="4"/>
      <c r="J7" s="4"/>
      <c r="K7" s="4"/>
      <c r="L7" s="6"/>
    </row>
    <row r="8" spans="2:12" ht="20.25" customHeight="1" x14ac:dyDescent="0.2">
      <c r="B8" s="8"/>
      <c r="C8" s="202" t="s">
        <v>61</v>
      </c>
      <c r="D8" s="203"/>
      <c r="E8" s="203"/>
      <c r="F8" s="203"/>
      <c r="G8" s="124">
        <f>AankoopPrijs!M8</f>
        <v>300</v>
      </c>
      <c r="H8" s="4"/>
      <c r="I8" s="4"/>
      <c r="J8" s="4"/>
      <c r="K8" s="4"/>
      <c r="L8" s="6"/>
    </row>
    <row r="9" spans="2:12" s="12" customFormat="1" ht="18" customHeight="1" x14ac:dyDescent="0.2">
      <c r="B9" s="8"/>
      <c r="C9" s="202" t="s">
        <v>62</v>
      </c>
      <c r="D9" s="203"/>
      <c r="E9" s="203"/>
      <c r="F9" s="203"/>
      <c r="G9" s="125">
        <f>G8*Parameters!C16</f>
        <v>255</v>
      </c>
      <c r="H9" s="22" t="s">
        <v>55</v>
      </c>
      <c r="I9" s="4"/>
      <c r="J9" s="4"/>
      <c r="K9" s="4"/>
      <c r="L9" s="6"/>
    </row>
    <row r="10" spans="2:12" s="12" customFormat="1" x14ac:dyDescent="0.2">
      <c r="B10" s="8"/>
      <c r="C10" s="202" t="s">
        <v>63</v>
      </c>
      <c r="D10" s="203"/>
      <c r="E10" s="203"/>
      <c r="F10" s="203"/>
      <c r="G10" s="126">
        <v>-35</v>
      </c>
      <c r="H10" s="21">
        <f>VLOOKUP(G10,Hespul!AT7:AU43,2,0)</f>
        <v>12</v>
      </c>
      <c r="I10" s="4"/>
      <c r="J10" s="4"/>
      <c r="K10" s="4"/>
      <c r="L10" s="6"/>
    </row>
    <row r="11" spans="2:12" s="12" customFormat="1" x14ac:dyDescent="0.2">
      <c r="B11" s="8"/>
      <c r="C11" s="202" t="s">
        <v>64</v>
      </c>
      <c r="D11" s="203"/>
      <c r="E11" s="203"/>
      <c r="F11" s="203"/>
      <c r="G11" s="126">
        <v>30</v>
      </c>
      <c r="H11" s="21">
        <f>VLOOKUP(G11,Hespul!AV7:AW25,2,0)</f>
        <v>7</v>
      </c>
      <c r="I11" s="4"/>
      <c r="J11" s="4"/>
      <c r="K11" s="4"/>
      <c r="L11" s="6"/>
    </row>
    <row r="12" spans="2:12" x14ac:dyDescent="0.2">
      <c r="B12" s="8"/>
      <c r="C12" s="202" t="s">
        <v>65</v>
      </c>
      <c r="D12" s="203"/>
      <c r="E12" s="203"/>
      <c r="F12" s="203"/>
      <c r="G12" s="127">
        <f>INDEX(Hespul!E8:AO26,H11,H10)</f>
        <v>98</v>
      </c>
      <c r="H12" s="4"/>
      <c r="I12" s="4"/>
      <c r="J12" s="4"/>
      <c r="K12" s="4"/>
      <c r="L12" s="6"/>
    </row>
    <row r="13" spans="2:12" ht="16" thickBot="1" x14ac:dyDescent="0.25">
      <c r="B13" s="8"/>
      <c r="C13" s="202" t="s">
        <v>59</v>
      </c>
      <c r="D13" s="203"/>
      <c r="E13" s="203"/>
      <c r="F13" s="203"/>
      <c r="G13" s="128">
        <f>Parameters!C15</f>
        <v>0.02</v>
      </c>
      <c r="H13" s="4"/>
      <c r="I13" s="4"/>
      <c r="J13" s="4"/>
      <c r="K13" s="4"/>
      <c r="L13" s="6"/>
    </row>
    <row r="14" spans="2:12" ht="16" hidden="1" thickBot="1" x14ac:dyDescent="0.25">
      <c r="B14" s="8"/>
      <c r="C14" s="204" t="s">
        <v>70</v>
      </c>
      <c r="D14" s="205"/>
      <c r="E14" s="205"/>
      <c r="F14" s="205"/>
      <c r="G14" s="129">
        <f>G9*(G12/100)</f>
        <v>249.9</v>
      </c>
      <c r="H14" s="4"/>
      <c r="I14" s="4"/>
      <c r="J14" s="4"/>
      <c r="K14" s="4"/>
      <c r="L14" s="6"/>
    </row>
    <row r="15" spans="2:12" s="12" customFormat="1" ht="16" thickBot="1" x14ac:dyDescent="0.25">
      <c r="B15" s="24"/>
      <c r="C15" s="206" t="s">
        <v>57</v>
      </c>
      <c r="D15" s="207"/>
      <c r="E15" s="207"/>
      <c r="F15" s="207"/>
      <c r="G15" s="208"/>
      <c r="H15" s="4"/>
      <c r="I15" s="4"/>
      <c r="J15" s="4"/>
      <c r="K15" s="4"/>
      <c r="L15" s="6"/>
    </row>
    <row r="16" spans="2:12" ht="61" thickBot="1" x14ac:dyDescent="0.25">
      <c r="B16" s="8"/>
      <c r="C16" s="42" t="s">
        <v>29</v>
      </c>
      <c r="D16" s="43" t="s">
        <v>97</v>
      </c>
      <c r="E16" s="43" t="s">
        <v>95</v>
      </c>
      <c r="F16" s="43" t="s">
        <v>30</v>
      </c>
      <c r="G16" s="44" t="s">
        <v>98</v>
      </c>
      <c r="H16" s="4"/>
      <c r="I16" s="4"/>
      <c r="J16" s="4"/>
      <c r="K16" s="41" t="s">
        <v>67</v>
      </c>
      <c r="L16" s="6"/>
    </row>
    <row r="17" spans="2:15" x14ac:dyDescent="0.2">
      <c r="B17" s="8"/>
      <c r="C17" s="37">
        <v>1</v>
      </c>
      <c r="D17" s="38">
        <f>G4</f>
        <v>0.28999999999999998</v>
      </c>
      <c r="E17" s="119">
        <f>$G$14*$G$7</f>
        <v>2499</v>
      </c>
      <c r="F17" s="38">
        <f>E17*D17</f>
        <v>724.70999999999992</v>
      </c>
      <c r="G17" s="39">
        <f>F17</f>
        <v>724.70999999999992</v>
      </c>
      <c r="H17" s="4"/>
      <c r="I17" s="4"/>
      <c r="J17" s="4"/>
      <c r="K17" s="40">
        <f>F17/12</f>
        <v>60.392499999999991</v>
      </c>
      <c r="L17" s="6"/>
    </row>
    <row r="18" spans="2:15" x14ac:dyDescent="0.2">
      <c r="B18" s="8"/>
      <c r="C18" s="32">
        <v>2</v>
      </c>
      <c r="D18" s="19">
        <f t="shared" ref="D18:D41" si="0">(D17*$G$5)+D17</f>
        <v>0.29869999999999997</v>
      </c>
      <c r="E18" s="119">
        <f>E17-(E17*$G$13)</f>
        <v>2449.02</v>
      </c>
      <c r="F18" s="19">
        <f t="shared" ref="F18:F41" si="1">E18*D18</f>
        <v>731.52227399999992</v>
      </c>
      <c r="G18" s="33">
        <f>G17+F18</f>
        <v>1456.232274</v>
      </c>
      <c r="H18" s="4"/>
      <c r="I18" s="4"/>
      <c r="J18" s="4"/>
      <c r="K18" s="30">
        <f t="shared" ref="K18:K41" si="2">F18/12</f>
        <v>60.960189499999991</v>
      </c>
      <c r="L18" s="6"/>
    </row>
    <row r="19" spans="2:15" x14ac:dyDescent="0.2">
      <c r="B19" s="8"/>
      <c r="C19" s="32">
        <v>3</v>
      </c>
      <c r="D19" s="19">
        <f t="shared" si="0"/>
        <v>0.30766099999999996</v>
      </c>
      <c r="E19" s="119">
        <f>E18-(E18*$G$13)</f>
        <v>2400.0396000000001</v>
      </c>
      <c r="F19" s="19">
        <f t="shared" si="1"/>
        <v>738.39858337559997</v>
      </c>
      <c r="G19" s="33">
        <f t="shared" ref="G19:G41" si="3">G18+F19</f>
        <v>2194.6308573756</v>
      </c>
      <c r="H19" s="4"/>
      <c r="I19" s="4"/>
      <c r="J19" s="4"/>
      <c r="K19" s="30">
        <f t="shared" si="2"/>
        <v>61.533215281299995</v>
      </c>
      <c r="L19" s="6"/>
    </row>
    <row r="20" spans="2:15" x14ac:dyDescent="0.2">
      <c r="B20" s="8"/>
      <c r="C20" s="32">
        <v>4</v>
      </c>
      <c r="D20" s="19">
        <f t="shared" si="0"/>
        <v>0.31689082999999996</v>
      </c>
      <c r="E20" s="119">
        <f>E19-(E19*$G$13)</f>
        <v>2352.0388080000002</v>
      </c>
      <c r="F20" s="19">
        <f t="shared" si="1"/>
        <v>745.33953005933063</v>
      </c>
      <c r="G20" s="33">
        <f t="shared" si="3"/>
        <v>2939.9703874349307</v>
      </c>
      <c r="H20" s="4"/>
      <c r="I20" s="4"/>
      <c r="J20" s="4"/>
      <c r="K20" s="30">
        <f t="shared" si="2"/>
        <v>62.111627504944217</v>
      </c>
      <c r="L20" s="6"/>
      <c r="O20" t="s">
        <v>41</v>
      </c>
    </row>
    <row r="21" spans="2:15" x14ac:dyDescent="0.2">
      <c r="B21" s="8"/>
      <c r="C21" s="32">
        <v>5</v>
      </c>
      <c r="D21" s="19">
        <f t="shared" si="0"/>
        <v>0.32639755489999994</v>
      </c>
      <c r="E21" s="119">
        <f t="shared" ref="E21:E41" si="4">E20-(E20*$G$13)</f>
        <v>2304.9980318400003</v>
      </c>
      <c r="F21" s="19">
        <f t="shared" si="1"/>
        <v>752.3457216418883</v>
      </c>
      <c r="G21" s="33">
        <f t="shared" si="3"/>
        <v>3692.316109076819</v>
      </c>
      <c r="H21" s="4"/>
      <c r="I21" s="4"/>
      <c r="J21" s="4"/>
      <c r="K21" s="30">
        <f t="shared" si="2"/>
        <v>62.695476803490692</v>
      </c>
      <c r="L21" s="6"/>
    </row>
    <row r="22" spans="2:15" x14ac:dyDescent="0.2">
      <c r="B22" s="8"/>
      <c r="C22" s="32">
        <v>6</v>
      </c>
      <c r="D22" s="19">
        <f t="shared" si="0"/>
        <v>0.33618948154699996</v>
      </c>
      <c r="E22" s="119">
        <f t="shared" si="4"/>
        <v>2258.8980712032003</v>
      </c>
      <c r="F22" s="19">
        <f t="shared" si="1"/>
        <v>759.41777142532214</v>
      </c>
      <c r="G22" s="33">
        <f t="shared" si="3"/>
        <v>4451.7338805021409</v>
      </c>
      <c r="H22" s="4"/>
      <c r="I22" s="4"/>
      <c r="J22" s="4"/>
      <c r="K22" s="30">
        <f t="shared" si="2"/>
        <v>63.28481428544351</v>
      </c>
      <c r="L22" s="6"/>
    </row>
    <row r="23" spans="2:15" x14ac:dyDescent="0.2">
      <c r="B23" s="8"/>
      <c r="C23" s="32">
        <v>7</v>
      </c>
      <c r="D23" s="19">
        <f t="shared" si="0"/>
        <v>0.34627516599340996</v>
      </c>
      <c r="E23" s="119">
        <f t="shared" si="4"/>
        <v>2213.7201097791362</v>
      </c>
      <c r="F23" s="19">
        <f t="shared" si="1"/>
        <v>766.55629847672014</v>
      </c>
      <c r="G23" s="33">
        <f t="shared" si="3"/>
        <v>5218.2901789788611</v>
      </c>
      <c r="H23" s="4"/>
      <c r="I23" s="4"/>
      <c r="J23" s="4"/>
      <c r="K23" s="30">
        <f t="shared" si="2"/>
        <v>63.879691539726679</v>
      </c>
      <c r="L23" s="6"/>
    </row>
    <row r="24" spans="2:15" x14ac:dyDescent="0.2">
      <c r="B24" s="8"/>
      <c r="C24" s="32">
        <v>8</v>
      </c>
      <c r="D24" s="19">
        <f t="shared" si="0"/>
        <v>0.35666342097321224</v>
      </c>
      <c r="E24" s="119">
        <f t="shared" si="4"/>
        <v>2169.4457075835535</v>
      </c>
      <c r="F24" s="19">
        <f t="shared" si="1"/>
        <v>773.76192768240128</v>
      </c>
      <c r="G24" s="33">
        <f t="shared" si="3"/>
        <v>5992.0521066612628</v>
      </c>
      <c r="H24" s="4"/>
      <c r="I24" s="4"/>
      <c r="J24" s="4"/>
      <c r="K24" s="30">
        <f t="shared" si="2"/>
        <v>64.480160640200111</v>
      </c>
      <c r="L24" s="6"/>
    </row>
    <row r="25" spans="2:15" x14ac:dyDescent="0.2">
      <c r="B25" s="8"/>
      <c r="C25" s="32">
        <v>9</v>
      </c>
      <c r="D25" s="19">
        <f t="shared" si="0"/>
        <v>0.36736332360240859</v>
      </c>
      <c r="E25" s="119">
        <f t="shared" si="4"/>
        <v>2126.0567934318824</v>
      </c>
      <c r="F25" s="19">
        <f t="shared" si="1"/>
        <v>781.03528980261581</v>
      </c>
      <c r="G25" s="33">
        <f t="shared" si="3"/>
        <v>6773.0873964638786</v>
      </c>
      <c r="H25" s="4"/>
      <c r="I25" s="4"/>
      <c r="J25" s="4"/>
      <c r="K25" s="30">
        <f t="shared" si="2"/>
        <v>65.086274150217989</v>
      </c>
      <c r="L25" s="6"/>
    </row>
    <row r="26" spans="2:15" x14ac:dyDescent="0.2">
      <c r="B26" s="8"/>
      <c r="C26" s="32">
        <v>10</v>
      </c>
      <c r="D26" s="19">
        <f t="shared" si="0"/>
        <v>0.37838422331048083</v>
      </c>
      <c r="E26" s="119">
        <f t="shared" si="4"/>
        <v>2083.535657563245</v>
      </c>
      <c r="F26" s="19">
        <f t="shared" si="1"/>
        <v>788.37702152676036</v>
      </c>
      <c r="G26" s="33">
        <f t="shared" si="3"/>
        <v>7561.464417990639</v>
      </c>
      <c r="H26" s="4"/>
      <c r="I26" s="4"/>
      <c r="J26" s="4"/>
      <c r="K26" s="30">
        <f t="shared" si="2"/>
        <v>65.69808512723003</v>
      </c>
      <c r="L26" s="6"/>
    </row>
    <row r="27" spans="2:15" x14ac:dyDescent="0.2">
      <c r="B27" s="8"/>
      <c r="C27" s="32">
        <v>11</v>
      </c>
      <c r="D27" s="19">
        <f t="shared" si="0"/>
        <v>0.38973575000979527</v>
      </c>
      <c r="E27" s="119">
        <f t="shared" si="4"/>
        <v>2041.8649444119801</v>
      </c>
      <c r="F27" s="19">
        <f t="shared" si="1"/>
        <v>795.78776552911199</v>
      </c>
      <c r="G27" s="33">
        <f t="shared" si="3"/>
        <v>8357.2521835197513</v>
      </c>
      <c r="H27" s="4"/>
      <c r="I27" s="4"/>
      <c r="J27" s="4"/>
      <c r="K27" s="30">
        <f t="shared" si="2"/>
        <v>66.315647127426004</v>
      </c>
      <c r="L27" s="6"/>
    </row>
    <row r="28" spans="2:15" x14ac:dyDescent="0.2">
      <c r="B28" s="8"/>
      <c r="C28" s="32">
        <v>12</v>
      </c>
      <c r="D28" s="19">
        <f t="shared" si="0"/>
        <v>0.40142782251008913</v>
      </c>
      <c r="E28" s="119">
        <f t="shared" si="4"/>
        <v>2001.0276455237406</v>
      </c>
      <c r="F28" s="19">
        <f t="shared" si="1"/>
        <v>803.26817052508568</v>
      </c>
      <c r="G28" s="33">
        <f t="shared" si="3"/>
        <v>9160.5203540448365</v>
      </c>
      <c r="H28" s="4"/>
      <c r="I28" s="4"/>
      <c r="J28" s="4"/>
      <c r="K28" s="30">
        <f t="shared" si="2"/>
        <v>66.939014210423807</v>
      </c>
      <c r="L28" s="6"/>
    </row>
    <row r="29" spans="2:15" x14ac:dyDescent="0.2">
      <c r="B29" s="8"/>
      <c r="C29" s="32">
        <v>13</v>
      </c>
      <c r="D29" s="19">
        <f t="shared" si="0"/>
        <v>0.41347065718539178</v>
      </c>
      <c r="E29" s="119">
        <f t="shared" si="4"/>
        <v>1961.0070926132657</v>
      </c>
      <c r="F29" s="19">
        <f t="shared" si="1"/>
        <v>810.81889132802144</v>
      </c>
      <c r="G29" s="33">
        <f t="shared" si="3"/>
        <v>9971.3392453728575</v>
      </c>
      <c r="H29" s="4"/>
      <c r="I29" s="4"/>
      <c r="J29" s="4"/>
      <c r="K29" s="30">
        <f t="shared" si="2"/>
        <v>67.568240944001786</v>
      </c>
      <c r="L29" s="6"/>
    </row>
    <row r="30" spans="2:15" x14ac:dyDescent="0.2">
      <c r="B30" s="8"/>
      <c r="C30" s="32">
        <v>14</v>
      </c>
      <c r="D30" s="19">
        <f t="shared" si="0"/>
        <v>0.42587477690095354</v>
      </c>
      <c r="E30" s="119">
        <f t="shared" si="4"/>
        <v>1921.7869507610005</v>
      </c>
      <c r="F30" s="19">
        <f t="shared" si="1"/>
        <v>818.4405889065049</v>
      </c>
      <c r="G30" s="33">
        <f t="shared" si="3"/>
        <v>10789.779834279363</v>
      </c>
      <c r="H30" s="4"/>
      <c r="I30" s="4"/>
      <c r="J30" s="4"/>
      <c r="K30" s="30">
        <f t="shared" si="2"/>
        <v>68.203382408875413</v>
      </c>
      <c r="L30" s="6"/>
    </row>
    <row r="31" spans="2:15" x14ac:dyDescent="0.2">
      <c r="B31" s="8"/>
      <c r="C31" s="32">
        <v>15</v>
      </c>
      <c r="D31" s="19">
        <f t="shared" si="0"/>
        <v>0.43865102020798213</v>
      </c>
      <c r="E31" s="119">
        <f t="shared" si="4"/>
        <v>1883.3512117457806</v>
      </c>
      <c r="F31" s="19">
        <f t="shared" si="1"/>
        <v>826.13393044222607</v>
      </c>
      <c r="G31" s="33">
        <f t="shared" si="3"/>
        <v>11615.913764721588</v>
      </c>
      <c r="H31" s="4"/>
      <c r="I31" s="4"/>
      <c r="J31" s="4"/>
      <c r="K31" s="30">
        <f t="shared" si="2"/>
        <v>68.844494203518835</v>
      </c>
      <c r="L31" s="6"/>
    </row>
    <row r="32" spans="2:15" x14ac:dyDescent="0.2">
      <c r="B32" s="8"/>
      <c r="C32" s="32">
        <v>16</v>
      </c>
      <c r="D32" s="19">
        <f t="shared" si="0"/>
        <v>0.45181055081422161</v>
      </c>
      <c r="E32" s="119">
        <f t="shared" si="4"/>
        <v>1845.6841875108651</v>
      </c>
      <c r="F32" s="19">
        <f t="shared" si="1"/>
        <v>833.89958938838299</v>
      </c>
      <c r="G32" s="33">
        <f t="shared" si="3"/>
        <v>12449.813354109971</v>
      </c>
      <c r="H32" s="4"/>
      <c r="I32" s="4"/>
      <c r="J32" s="4"/>
      <c r="K32" s="30">
        <f t="shared" si="2"/>
        <v>69.491632449031911</v>
      </c>
      <c r="L32" s="6"/>
    </row>
    <row r="33" spans="2:12" x14ac:dyDescent="0.2">
      <c r="B33" s="8"/>
      <c r="C33" s="32">
        <v>17</v>
      </c>
      <c r="D33" s="19">
        <f t="shared" si="0"/>
        <v>0.46536486733864824</v>
      </c>
      <c r="E33" s="119">
        <f t="shared" si="4"/>
        <v>1808.7705037606477</v>
      </c>
      <c r="F33" s="19">
        <f t="shared" si="1"/>
        <v>841.7382455286338</v>
      </c>
      <c r="G33" s="33">
        <f t="shared" si="3"/>
        <v>13291.551599638604</v>
      </c>
      <c r="H33" s="4"/>
      <c r="I33" s="4"/>
      <c r="J33" s="4"/>
      <c r="K33" s="30">
        <f t="shared" si="2"/>
        <v>70.144853794052821</v>
      </c>
      <c r="L33" s="6"/>
    </row>
    <row r="34" spans="2:12" x14ac:dyDescent="0.2">
      <c r="B34" s="8"/>
      <c r="C34" s="32">
        <v>18</v>
      </c>
      <c r="D34" s="19">
        <f t="shared" si="0"/>
        <v>0.4793258133588077</v>
      </c>
      <c r="E34" s="119">
        <f t="shared" si="4"/>
        <v>1772.5950936854347</v>
      </c>
      <c r="F34" s="19">
        <f t="shared" si="1"/>
        <v>849.65058503660293</v>
      </c>
      <c r="G34" s="33">
        <f t="shared" si="3"/>
        <v>14141.202184675207</v>
      </c>
      <c r="H34" s="4"/>
      <c r="I34" s="4"/>
      <c r="J34" s="4"/>
      <c r="K34" s="30">
        <f t="shared" si="2"/>
        <v>70.804215419716911</v>
      </c>
      <c r="L34" s="6"/>
    </row>
    <row r="35" spans="2:12" x14ac:dyDescent="0.2">
      <c r="B35" s="8"/>
      <c r="C35" s="32">
        <v>19</v>
      </c>
      <c r="D35" s="19">
        <f t="shared" si="0"/>
        <v>0.49370558775957191</v>
      </c>
      <c r="E35" s="119">
        <f t="shared" si="4"/>
        <v>1737.143191811726</v>
      </c>
      <c r="F35" s="19">
        <f t="shared" si="1"/>
        <v>857.63730053594691</v>
      </c>
      <c r="G35" s="33">
        <f t="shared" si="3"/>
        <v>14998.839485211154</v>
      </c>
      <c r="H35" s="4"/>
      <c r="I35" s="4"/>
      <c r="J35" s="4"/>
      <c r="K35" s="30">
        <f t="shared" si="2"/>
        <v>71.469775044662242</v>
      </c>
      <c r="L35" s="6"/>
    </row>
    <row r="36" spans="2:12" x14ac:dyDescent="0.2">
      <c r="B36" s="8"/>
      <c r="C36" s="32">
        <v>20</v>
      </c>
      <c r="D36" s="19">
        <f t="shared" si="0"/>
        <v>0.50851675539235908</v>
      </c>
      <c r="E36" s="119">
        <f t="shared" si="4"/>
        <v>1702.4003279754913</v>
      </c>
      <c r="F36" s="19">
        <f t="shared" si="1"/>
        <v>865.69909116098484</v>
      </c>
      <c r="G36" s="33">
        <f t="shared" si="3"/>
        <v>15864.538576372139</v>
      </c>
      <c r="H36" s="4"/>
      <c r="I36" s="4"/>
      <c r="J36" s="4"/>
      <c r="K36" s="30">
        <f t="shared" si="2"/>
        <v>72.141590930082074</v>
      </c>
      <c r="L36" s="6"/>
    </row>
    <row r="37" spans="2:12" x14ac:dyDescent="0.2">
      <c r="B37" s="8"/>
      <c r="C37" s="32">
        <v>21</v>
      </c>
      <c r="D37" s="19">
        <f t="shared" si="0"/>
        <v>0.52377225805412986</v>
      </c>
      <c r="E37" s="119">
        <f t="shared" si="4"/>
        <v>1668.3523214159816</v>
      </c>
      <c r="F37" s="19">
        <f t="shared" si="1"/>
        <v>873.83666261789813</v>
      </c>
      <c r="G37" s="33">
        <f t="shared" si="3"/>
        <v>16738.375238990036</v>
      </c>
      <c r="H37" s="4"/>
      <c r="I37" s="4"/>
      <c r="J37" s="4"/>
      <c r="K37" s="30">
        <f t="shared" si="2"/>
        <v>72.819721884824844</v>
      </c>
      <c r="L37" s="6"/>
    </row>
    <row r="38" spans="2:12" x14ac:dyDescent="0.2">
      <c r="B38" s="8"/>
      <c r="C38" s="32">
        <v>22</v>
      </c>
      <c r="D38" s="19">
        <f t="shared" si="0"/>
        <v>0.53948542579575376</v>
      </c>
      <c r="E38" s="119">
        <f t="shared" si="4"/>
        <v>1634.985274987662</v>
      </c>
      <c r="F38" s="19">
        <f t="shared" si="1"/>
        <v>882.05072724650643</v>
      </c>
      <c r="G38" s="33">
        <f t="shared" si="3"/>
        <v>17620.425966236544</v>
      </c>
      <c r="H38" s="4"/>
      <c r="I38" s="4"/>
      <c r="J38" s="4"/>
      <c r="K38" s="30">
        <f t="shared" si="2"/>
        <v>73.504227270542202</v>
      </c>
      <c r="L38" s="6"/>
    </row>
    <row r="39" spans="2:12" x14ac:dyDescent="0.2">
      <c r="B39" s="8"/>
      <c r="C39" s="32">
        <v>23</v>
      </c>
      <c r="D39" s="19">
        <f t="shared" si="0"/>
        <v>0.55566998856962635</v>
      </c>
      <c r="E39" s="119">
        <f t="shared" si="4"/>
        <v>1602.2855694879088</v>
      </c>
      <c r="F39" s="19">
        <f t="shared" si="1"/>
        <v>890.34200408262348</v>
      </c>
      <c r="G39" s="33">
        <f t="shared" si="3"/>
        <v>18510.767970319168</v>
      </c>
      <c r="H39" s="4"/>
      <c r="I39" s="4"/>
      <c r="J39" s="4"/>
      <c r="K39" s="30">
        <f t="shared" si="2"/>
        <v>74.195167006885285</v>
      </c>
      <c r="L39" s="6"/>
    </row>
    <row r="40" spans="2:12" x14ac:dyDescent="0.2">
      <c r="B40" s="8"/>
      <c r="C40" s="32">
        <v>24</v>
      </c>
      <c r="D40" s="19">
        <f t="shared" si="0"/>
        <v>0.57234008822671512</v>
      </c>
      <c r="E40" s="119">
        <f t="shared" si="4"/>
        <v>1570.2398580981505</v>
      </c>
      <c r="F40" s="19">
        <f t="shared" si="1"/>
        <v>898.71121892100007</v>
      </c>
      <c r="G40" s="33">
        <f t="shared" si="3"/>
        <v>19409.479189240166</v>
      </c>
      <c r="H40" s="4"/>
      <c r="I40" s="4"/>
      <c r="J40" s="4"/>
      <c r="K40" s="30">
        <f t="shared" si="2"/>
        <v>74.89260157675001</v>
      </c>
      <c r="L40" s="6"/>
    </row>
    <row r="41" spans="2:12" ht="16" thickBot="1" x14ac:dyDescent="0.25">
      <c r="B41" s="8"/>
      <c r="C41" s="34">
        <v>25</v>
      </c>
      <c r="D41" s="35">
        <f t="shared" si="0"/>
        <v>0.58951029087351658</v>
      </c>
      <c r="E41" s="119">
        <f t="shared" si="4"/>
        <v>1538.8350609361876</v>
      </c>
      <c r="F41" s="35">
        <f t="shared" si="1"/>
        <v>907.15910437885759</v>
      </c>
      <c r="G41" s="36">
        <f t="shared" si="3"/>
        <v>20316.638293619024</v>
      </c>
      <c r="H41" s="4"/>
      <c r="I41" s="4"/>
      <c r="J41" s="4"/>
      <c r="K41" s="31">
        <f t="shared" si="2"/>
        <v>75.596592031571461</v>
      </c>
      <c r="L41" s="6"/>
    </row>
    <row r="42" spans="2:12" ht="16" thickBot="1" x14ac:dyDescent="0.25">
      <c r="B42" s="9"/>
      <c r="C42" s="5"/>
      <c r="D42" s="5"/>
      <c r="E42" s="5"/>
      <c r="F42" s="5"/>
      <c r="G42" s="5"/>
      <c r="H42" s="5"/>
      <c r="I42" s="5"/>
      <c r="J42" s="5"/>
      <c r="K42" s="5"/>
      <c r="L42" s="7"/>
    </row>
  </sheetData>
  <sheetProtection algorithmName="SHA-512" hashValue="dGUg5J6Ea1WrQ55s8KaWCNxK3ZXxyQFLVhBrUanA7pZ3wqX+yH0G2awfsi8Llh8eVSf5RiW1PK0YadAum1kGMQ==" saltValue="l/xbzXMwdQXucxW5lr8O0Q==" spinCount="100000" sheet="1" objects="1" scenarios="1" selectLockedCells="1"/>
  <mergeCells count="13">
    <mergeCell ref="C9:F9"/>
    <mergeCell ref="C10:F10"/>
    <mergeCell ref="C3:G3"/>
    <mergeCell ref="C4:F4"/>
    <mergeCell ref="C5:F5"/>
    <mergeCell ref="C7:F7"/>
    <mergeCell ref="C8:F8"/>
    <mergeCell ref="C6:F6"/>
    <mergeCell ref="C11:F11"/>
    <mergeCell ref="C12:F12"/>
    <mergeCell ref="C13:F13"/>
    <mergeCell ref="C14:F14"/>
    <mergeCell ref="C15:G15"/>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Hespul!$AT$7:$AT$43</xm:f>
          </x14:formula1>
          <xm:sqref>G10</xm:sqref>
        </x14:dataValidation>
        <x14:dataValidation type="list" allowBlank="1" showInputMessage="1" showErrorMessage="1" xr:uid="{00000000-0002-0000-0500-000001000000}">
          <x14:formula1>
            <xm:f>Hespul!$AV$7:$AV$25</xm:f>
          </x14:formula1>
          <xm:sqref>G11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Uitleg</vt:lpstr>
      <vt:lpstr>Parameters</vt:lpstr>
      <vt:lpstr>Hespul</vt:lpstr>
      <vt:lpstr>AankoopPrijs</vt:lpstr>
      <vt:lpstr>LeningBerekening</vt:lpstr>
      <vt:lpstr>Opbrengst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dc:creator>
  <cp:lastModifiedBy>Rudy Vriendts</cp:lastModifiedBy>
  <dcterms:created xsi:type="dcterms:W3CDTF">2014-04-07T08:34:24Z</dcterms:created>
  <dcterms:modified xsi:type="dcterms:W3CDTF">2018-05-08T10:40:26Z</dcterms:modified>
</cp:coreProperties>
</file>