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llturngroupinternational/Documents/"/>
    </mc:Choice>
  </mc:AlternateContent>
  <xr:revisionPtr revIDLastSave="0" documentId="8_{CBDFF958-58DB-FB48-B73E-3E55E5BCE72F}" xr6:coauthVersionLast="32" xr6:coauthVersionMax="32" xr10:uidLastSave="{00000000-0000-0000-0000-000000000000}"/>
  <bookViews>
    <workbookView xWindow="0" yWindow="0" windowWidth="33600" windowHeight="21000" tabRatio="802"/>
  </bookViews>
  <sheets>
    <sheet name="Project Parameters" sheetId="8" r:id="rId1"/>
    <sheet name="Actuals" sheetId="1" r:id="rId2"/>
    <sheet name="Actual Totals" sheetId="9" r:id="rId3"/>
    <sheet name="Monthly Billings" sheetId="14" r:id="rId4"/>
    <sheet name="Billing Timeline" sheetId="15" r:id="rId5"/>
    <sheet name="Account Billing" sheetId="16" r:id="rId6"/>
    <sheet name="Skill Type Billing" sheetId="17" r:id="rId7"/>
  </sheets>
  <definedNames>
    <definedName name="_xlnm._FilterDatabase" localSheetId="0" hidden="1">'Project Parameters'!$B$5:$B$11</definedName>
    <definedName name="Project_parameters">'Project Parameters'!$B$6:$B$11</definedName>
    <definedName name="Project_Type">'Project Parameters'!$B$6:$B$11</definedName>
  </definedNames>
  <calcPr calcId="162913"/>
</workbook>
</file>

<file path=xl/calcChain.xml><?xml version="1.0" encoding="utf-8"?>
<calcChain xmlns="http://schemas.openxmlformats.org/spreadsheetml/2006/main">
  <c r="D5" i="9" l="1"/>
  <c r="E5" i="9"/>
  <c r="F5" i="9"/>
  <c r="G5" i="9"/>
  <c r="H5" i="9"/>
  <c r="C5" i="9"/>
  <c r="I27" i="9"/>
  <c r="F22" i="9"/>
  <c r="I6" i="9"/>
  <c r="E6" i="9"/>
  <c r="C7" i="14"/>
  <c r="C8" i="14"/>
  <c r="C9" i="14"/>
  <c r="C10" i="14"/>
  <c r="F10" i="14" s="1"/>
  <c r="C11" i="14"/>
  <c r="E11" i="14" s="1"/>
  <c r="C12" i="14"/>
  <c r="F12" i="14" s="1"/>
  <c r="C13" i="14"/>
  <c r="C14" i="14"/>
  <c r="C15" i="14"/>
  <c r="C16" i="14"/>
  <c r="C17" i="14"/>
  <c r="C18" i="14"/>
  <c r="F18" i="14" s="1"/>
  <c r="C19" i="14"/>
  <c r="E19" i="14" s="1"/>
  <c r="C20" i="14"/>
  <c r="F20" i="14" s="1"/>
  <c r="C21" i="14"/>
  <c r="C22" i="14"/>
  <c r="C23" i="14"/>
  <c r="C24" i="14"/>
  <c r="C25" i="14"/>
  <c r="C26" i="14"/>
  <c r="F26" i="14" s="1"/>
  <c r="C27" i="14"/>
  <c r="E27" i="14" s="1"/>
  <c r="C6" i="14"/>
  <c r="B2" i="14"/>
  <c r="B2" i="9"/>
  <c r="B2" i="8"/>
  <c r="E6" i="14"/>
  <c r="E7" i="14"/>
  <c r="E8" i="14"/>
  <c r="E9" i="14"/>
  <c r="E12" i="14"/>
  <c r="E13" i="14"/>
  <c r="E14" i="14"/>
  <c r="E15" i="14"/>
  <c r="E16" i="14"/>
  <c r="E17" i="14"/>
  <c r="E20" i="14"/>
  <c r="E21" i="14"/>
  <c r="E22" i="14"/>
  <c r="E23" i="14"/>
  <c r="E24" i="14"/>
  <c r="E25" i="14"/>
  <c r="C27" i="9"/>
  <c r="D27" i="9"/>
  <c r="E27" i="9"/>
  <c r="F27" i="9"/>
  <c r="G27" i="9"/>
  <c r="J27" i="9" s="1"/>
  <c r="D27" i="14" s="1"/>
  <c r="O27" i="14" s="1"/>
  <c r="H27" i="9"/>
  <c r="C6" i="9"/>
  <c r="J6" i="9" s="1"/>
  <c r="D6" i="9"/>
  <c r="F6" i="9"/>
  <c r="G6" i="9"/>
  <c r="H6" i="9"/>
  <c r="F6" i="14"/>
  <c r="C7" i="9"/>
  <c r="J7" i="9" s="1"/>
  <c r="D7" i="14" s="1"/>
  <c r="F7" i="14" s="1"/>
  <c r="D7" i="9"/>
  <c r="E7" i="9"/>
  <c r="F7" i="9"/>
  <c r="G7" i="9"/>
  <c r="H7" i="9"/>
  <c r="F8" i="14"/>
  <c r="F9" i="14"/>
  <c r="F11" i="14"/>
  <c r="F13" i="14"/>
  <c r="F14" i="14"/>
  <c r="F15" i="14"/>
  <c r="F16" i="14"/>
  <c r="F17" i="14"/>
  <c r="F19" i="14"/>
  <c r="F21" i="14"/>
  <c r="F22" i="14"/>
  <c r="F23" i="14"/>
  <c r="F24" i="14"/>
  <c r="F25" i="14"/>
  <c r="F27" i="14"/>
  <c r="G7" i="14"/>
  <c r="G8" i="14"/>
  <c r="C9" i="9"/>
  <c r="J9" i="9" s="1"/>
  <c r="D9" i="14" s="1"/>
  <c r="H9" i="14" s="1"/>
  <c r="D9" i="9"/>
  <c r="E9" i="9"/>
  <c r="F9" i="9"/>
  <c r="G9" i="9"/>
  <c r="H9" i="9"/>
  <c r="G9" i="14"/>
  <c r="C10" i="9"/>
  <c r="J10" i="9" s="1"/>
  <c r="D10" i="14" s="1"/>
  <c r="D10" i="9"/>
  <c r="E10" i="9"/>
  <c r="F10" i="9"/>
  <c r="G10" i="9"/>
  <c r="H10" i="9"/>
  <c r="G11" i="14"/>
  <c r="G12" i="14"/>
  <c r="G13" i="14"/>
  <c r="G14" i="14"/>
  <c r="G15" i="14"/>
  <c r="G16" i="14"/>
  <c r="G17" i="14"/>
  <c r="G19" i="14"/>
  <c r="G20" i="14"/>
  <c r="G21" i="14"/>
  <c r="G22" i="14"/>
  <c r="G23" i="14"/>
  <c r="G24" i="14"/>
  <c r="G25" i="14"/>
  <c r="G27" i="14"/>
  <c r="H6" i="14"/>
  <c r="H7" i="14"/>
  <c r="C8" i="9"/>
  <c r="D8" i="9"/>
  <c r="J8" i="9" s="1"/>
  <c r="D8" i="14" s="1"/>
  <c r="H8" i="14" s="1"/>
  <c r="E8" i="9"/>
  <c r="F8" i="9"/>
  <c r="G8" i="9"/>
  <c r="H8" i="9"/>
  <c r="C11" i="9"/>
  <c r="D11" i="9"/>
  <c r="E11" i="9"/>
  <c r="F11" i="9"/>
  <c r="G11" i="9"/>
  <c r="H11" i="9"/>
  <c r="J11" i="9"/>
  <c r="D11" i="14" s="1"/>
  <c r="H11" i="14" s="1"/>
  <c r="C12" i="9"/>
  <c r="D12" i="9"/>
  <c r="J12" i="9" s="1"/>
  <c r="D12" i="14" s="1"/>
  <c r="H12" i="14" s="1"/>
  <c r="E12" i="9"/>
  <c r="F12" i="9"/>
  <c r="G12" i="9"/>
  <c r="H12" i="9"/>
  <c r="H13" i="14"/>
  <c r="H14" i="14"/>
  <c r="H15" i="14"/>
  <c r="H16" i="14"/>
  <c r="H17" i="14"/>
  <c r="H19" i="14"/>
  <c r="H20" i="14"/>
  <c r="H21" i="14"/>
  <c r="H22" i="14"/>
  <c r="H23" i="14"/>
  <c r="H24" i="14"/>
  <c r="H25" i="14"/>
  <c r="H27" i="14"/>
  <c r="I6" i="14"/>
  <c r="I7" i="14"/>
  <c r="I8" i="14"/>
  <c r="I9" i="14"/>
  <c r="I11" i="14"/>
  <c r="I12" i="14"/>
  <c r="C13" i="9"/>
  <c r="J13" i="9" s="1"/>
  <c r="D13" i="14" s="1"/>
  <c r="I13" i="14" s="1"/>
  <c r="D13" i="9"/>
  <c r="E13" i="9"/>
  <c r="F13" i="9"/>
  <c r="G13" i="9"/>
  <c r="H13" i="9"/>
  <c r="I14" i="14"/>
  <c r="I15" i="14"/>
  <c r="I16" i="14"/>
  <c r="I17" i="14"/>
  <c r="I19" i="14"/>
  <c r="I20" i="14"/>
  <c r="I21" i="14"/>
  <c r="I22" i="14"/>
  <c r="I23" i="14"/>
  <c r="I24" i="14"/>
  <c r="I25" i="14"/>
  <c r="I27" i="14"/>
  <c r="J6" i="14"/>
  <c r="J7" i="14"/>
  <c r="J8" i="14"/>
  <c r="J9" i="14"/>
  <c r="J11" i="14"/>
  <c r="J12" i="14"/>
  <c r="J13" i="14"/>
  <c r="C14" i="9"/>
  <c r="J14" i="9" s="1"/>
  <c r="D14" i="14" s="1"/>
  <c r="J14" i="14" s="1"/>
  <c r="D14" i="9"/>
  <c r="E14" i="9"/>
  <c r="F14" i="9"/>
  <c r="G14" i="9"/>
  <c r="H14" i="9"/>
  <c r="J15" i="14"/>
  <c r="J16" i="14"/>
  <c r="J17" i="14"/>
  <c r="J19" i="14"/>
  <c r="J20" i="14"/>
  <c r="J21" i="14"/>
  <c r="J22" i="14"/>
  <c r="J23" i="14"/>
  <c r="J24" i="14"/>
  <c r="J25" i="14"/>
  <c r="J27" i="14"/>
  <c r="K6" i="14"/>
  <c r="K7" i="14"/>
  <c r="K8" i="14"/>
  <c r="K9" i="14"/>
  <c r="K11" i="14"/>
  <c r="K12" i="14"/>
  <c r="K13" i="14"/>
  <c r="K14" i="14"/>
  <c r="C15" i="9"/>
  <c r="J15" i="9" s="1"/>
  <c r="D15" i="14" s="1"/>
  <c r="K15" i="14" s="1"/>
  <c r="D15" i="9"/>
  <c r="E15" i="9"/>
  <c r="E28" i="9" s="1"/>
  <c r="E29" i="9" s="1"/>
  <c r="F15" i="9"/>
  <c r="G15" i="9"/>
  <c r="H15" i="9"/>
  <c r="K16" i="14"/>
  <c r="K17" i="14"/>
  <c r="K19" i="14"/>
  <c r="K20" i="14"/>
  <c r="K21" i="14"/>
  <c r="K22" i="14"/>
  <c r="K23" i="14"/>
  <c r="K24" i="14"/>
  <c r="K25" i="14"/>
  <c r="K27" i="14"/>
  <c r="L6" i="14"/>
  <c r="L7" i="14"/>
  <c r="L8" i="14"/>
  <c r="L9" i="14"/>
  <c r="L11" i="14"/>
  <c r="L12" i="14"/>
  <c r="L13" i="14"/>
  <c r="L14" i="14"/>
  <c r="L15" i="14"/>
  <c r="C16" i="9"/>
  <c r="J16" i="9" s="1"/>
  <c r="D16" i="14" s="1"/>
  <c r="L16" i="14" s="1"/>
  <c r="D16" i="9"/>
  <c r="E16" i="9"/>
  <c r="F16" i="9"/>
  <c r="G16" i="9"/>
  <c r="H16" i="9"/>
  <c r="C17" i="9"/>
  <c r="J17" i="9" s="1"/>
  <c r="D17" i="14" s="1"/>
  <c r="L17" i="14" s="1"/>
  <c r="D17" i="9"/>
  <c r="E17" i="9"/>
  <c r="F17" i="9"/>
  <c r="G17" i="9"/>
  <c r="H17" i="9"/>
  <c r="C18" i="9"/>
  <c r="D18" i="9"/>
  <c r="E18" i="9"/>
  <c r="F18" i="9"/>
  <c r="G18" i="9"/>
  <c r="J18" i="9" s="1"/>
  <c r="D18" i="14" s="1"/>
  <c r="H18" i="9"/>
  <c r="L19" i="14"/>
  <c r="L20" i="14"/>
  <c r="L21" i="14"/>
  <c r="L22" i="14"/>
  <c r="L23" i="14"/>
  <c r="L24" i="14"/>
  <c r="L25" i="14"/>
  <c r="L27" i="14"/>
  <c r="M6" i="14"/>
  <c r="M7" i="14"/>
  <c r="M8" i="14"/>
  <c r="M9" i="14"/>
  <c r="M11" i="14"/>
  <c r="M12" i="14"/>
  <c r="M13" i="14"/>
  <c r="M14" i="14"/>
  <c r="M15" i="14"/>
  <c r="M16" i="14"/>
  <c r="M17" i="14"/>
  <c r="C19" i="9"/>
  <c r="D19" i="9"/>
  <c r="E19" i="9"/>
  <c r="F19" i="9"/>
  <c r="G19" i="9"/>
  <c r="H19" i="9"/>
  <c r="J19" i="9"/>
  <c r="D19" i="14" s="1"/>
  <c r="M19" i="14" s="1"/>
  <c r="C20" i="9"/>
  <c r="D20" i="9"/>
  <c r="J20" i="9" s="1"/>
  <c r="D20" i="14" s="1"/>
  <c r="M20" i="14" s="1"/>
  <c r="E20" i="9"/>
  <c r="F20" i="9"/>
  <c r="G20" i="9"/>
  <c r="H20" i="9"/>
  <c r="M21" i="14"/>
  <c r="M22" i="14"/>
  <c r="M23" i="14"/>
  <c r="M24" i="14"/>
  <c r="M25" i="14"/>
  <c r="M27" i="14"/>
  <c r="N6" i="14"/>
  <c r="N7" i="14"/>
  <c r="N8" i="14"/>
  <c r="N9" i="14"/>
  <c r="N11" i="14"/>
  <c r="N12" i="14"/>
  <c r="N13" i="14"/>
  <c r="N14" i="14"/>
  <c r="N15" i="14"/>
  <c r="N16" i="14"/>
  <c r="N17" i="14"/>
  <c r="N19" i="14"/>
  <c r="N20" i="14"/>
  <c r="C21" i="9"/>
  <c r="J21" i="9" s="1"/>
  <c r="D21" i="14" s="1"/>
  <c r="N21" i="14" s="1"/>
  <c r="D21" i="9"/>
  <c r="E21" i="9"/>
  <c r="F21" i="9"/>
  <c r="G21" i="9"/>
  <c r="G28" i="9" s="1"/>
  <c r="G29" i="9" s="1"/>
  <c r="H21" i="9"/>
  <c r="C22" i="9"/>
  <c r="J22" i="9" s="1"/>
  <c r="D22" i="14" s="1"/>
  <c r="N22" i="14" s="1"/>
  <c r="D22" i="9"/>
  <c r="E22" i="9"/>
  <c r="G22" i="9"/>
  <c r="H22" i="9"/>
  <c r="N23" i="14"/>
  <c r="N24" i="14"/>
  <c r="N25" i="14"/>
  <c r="N26" i="14"/>
  <c r="N27" i="14"/>
  <c r="O6" i="14"/>
  <c r="O7" i="14"/>
  <c r="O8" i="14"/>
  <c r="O9" i="14"/>
  <c r="O10" i="14"/>
  <c r="O11" i="14"/>
  <c r="O12" i="14"/>
  <c r="O13" i="14"/>
  <c r="O14" i="14"/>
  <c r="O15" i="14"/>
  <c r="O16" i="14"/>
  <c r="O17" i="14"/>
  <c r="O18" i="14"/>
  <c r="O19" i="14"/>
  <c r="O20" i="14"/>
  <c r="O21" i="14"/>
  <c r="O22" i="14"/>
  <c r="C23" i="9"/>
  <c r="J23" i="9" s="1"/>
  <c r="D23" i="14" s="1"/>
  <c r="O23" i="14" s="1"/>
  <c r="D23" i="9"/>
  <c r="E23" i="9"/>
  <c r="F23" i="9"/>
  <c r="F28" i="9" s="1"/>
  <c r="F29" i="9" s="1"/>
  <c r="G23" i="9"/>
  <c r="H23" i="9"/>
  <c r="C24" i="9"/>
  <c r="J24" i="9" s="1"/>
  <c r="D24" i="14" s="1"/>
  <c r="O24" i="14" s="1"/>
  <c r="D24" i="9"/>
  <c r="E24" i="9"/>
  <c r="F24" i="9"/>
  <c r="G24" i="9"/>
  <c r="H24" i="9"/>
  <c r="O25" i="14"/>
  <c r="C26" i="9"/>
  <c r="J26" i="9" s="1"/>
  <c r="D26" i="14" s="1"/>
  <c r="P26" i="14" s="1"/>
  <c r="D26" i="9"/>
  <c r="E26" i="9"/>
  <c r="F26" i="9"/>
  <c r="G26" i="9"/>
  <c r="H26" i="9"/>
  <c r="O26" i="14"/>
  <c r="P6" i="14"/>
  <c r="P7" i="14"/>
  <c r="P28" i="14" s="1"/>
  <c r="P8" i="14"/>
  <c r="P9" i="14"/>
  <c r="P10" i="14"/>
  <c r="P11" i="14"/>
  <c r="P12" i="14"/>
  <c r="P13" i="14"/>
  <c r="P14" i="14"/>
  <c r="P15" i="14"/>
  <c r="P16" i="14"/>
  <c r="P17" i="14"/>
  <c r="P18" i="14"/>
  <c r="P19" i="14"/>
  <c r="P20" i="14"/>
  <c r="P21" i="14"/>
  <c r="P22" i="14"/>
  <c r="P23" i="14"/>
  <c r="P24" i="14"/>
  <c r="C25" i="9"/>
  <c r="J25" i="9" s="1"/>
  <c r="D25" i="14" s="1"/>
  <c r="P25" i="14" s="1"/>
  <c r="D25" i="9"/>
  <c r="E25" i="9"/>
  <c r="F25" i="9"/>
  <c r="G25" i="9"/>
  <c r="H25" i="9"/>
  <c r="P27" i="14"/>
  <c r="I7" i="9"/>
  <c r="I8" i="9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7" i="1"/>
  <c r="D28" i="9"/>
  <c r="D29" i="9" s="1"/>
  <c r="H28" i="9"/>
  <c r="H29" i="9" s="1"/>
  <c r="I11" i="8"/>
  <c r="I10" i="8"/>
  <c r="I9" i="8"/>
  <c r="I8" i="8"/>
  <c r="I7" i="8"/>
  <c r="I6" i="8"/>
  <c r="F30" i="1"/>
  <c r="O28" i="14" l="1"/>
  <c r="F28" i="14"/>
  <c r="H28" i="14"/>
  <c r="M28" i="14"/>
  <c r="D6" i="14"/>
  <c r="J28" i="9"/>
  <c r="E26" i="14"/>
  <c r="E18" i="14"/>
  <c r="E10" i="14"/>
  <c r="E28" i="14" s="1"/>
  <c r="E29" i="14" s="1"/>
  <c r="F29" i="14" s="1"/>
  <c r="N18" i="14"/>
  <c r="N28" i="14" s="1"/>
  <c r="N10" i="14"/>
  <c r="M26" i="14"/>
  <c r="M18" i="14"/>
  <c r="M10" i="14"/>
  <c r="L26" i="14"/>
  <c r="L18" i="14"/>
  <c r="L10" i="14"/>
  <c r="L28" i="14" s="1"/>
  <c r="K26" i="14"/>
  <c r="K28" i="14" s="1"/>
  <c r="K18" i="14"/>
  <c r="K10" i="14"/>
  <c r="J26" i="14"/>
  <c r="J18" i="14"/>
  <c r="J10" i="14"/>
  <c r="J28" i="14" s="1"/>
  <c r="I26" i="14"/>
  <c r="I18" i="14"/>
  <c r="I10" i="14"/>
  <c r="I28" i="14" s="1"/>
  <c r="H26" i="14"/>
  <c r="H18" i="14"/>
  <c r="H10" i="14"/>
  <c r="G26" i="14"/>
  <c r="G18" i="14"/>
  <c r="G10" i="14"/>
  <c r="C28" i="9"/>
  <c r="C29" i="9" s="1"/>
  <c r="J29" i="9" s="1"/>
  <c r="D28" i="14" l="1"/>
  <c r="G6" i="14"/>
  <c r="G28" i="14" s="1"/>
  <c r="G29" i="14" s="1"/>
  <c r="H29" i="14" s="1"/>
  <c r="I29" i="14" s="1"/>
  <c r="J29" i="14" s="1"/>
  <c r="K29" i="14" s="1"/>
  <c r="L29" i="14" s="1"/>
  <c r="M29" i="14" s="1"/>
  <c r="N29" i="14" s="1"/>
  <c r="O29" i="14" s="1"/>
  <c r="P29" i="14" s="1"/>
</calcChain>
</file>

<file path=xl/sharedStrings.xml><?xml version="1.0" encoding="utf-8"?>
<sst xmlns="http://schemas.openxmlformats.org/spreadsheetml/2006/main" count="143" uniqueCount="65">
  <si>
    <t>Company Confidential</t>
  </si>
  <si>
    <t>A. Datum Corporation</t>
  </si>
  <si>
    <t>Adventure Works</t>
  </si>
  <si>
    <t>Baldwin Museum of Science</t>
  </si>
  <si>
    <t>Blue Yonder Airlines</t>
  </si>
  <si>
    <t>City Power &amp; Light</t>
  </si>
  <si>
    <t>Coho Vineyard</t>
  </si>
  <si>
    <t>Coho Winery</t>
  </si>
  <si>
    <t>Coho Vineyard &amp; Winery</t>
  </si>
  <si>
    <t>Contoso Pharmaceuticals</t>
  </si>
  <si>
    <t>Consolidated Messenger</t>
  </si>
  <si>
    <t>Fabrikam, Inc.</t>
  </si>
  <si>
    <t>Fourth Coffee</t>
  </si>
  <si>
    <t>Graphic Design Institute</t>
  </si>
  <si>
    <t>Humongous Insurance</t>
  </si>
  <si>
    <t>Litware, Inc.</t>
  </si>
  <si>
    <t>Lucerne Publishing</t>
  </si>
  <si>
    <t>Margie's Travel</t>
  </si>
  <si>
    <t>Northwind Traders</t>
  </si>
  <si>
    <t>Proseware, Inc.</t>
  </si>
  <si>
    <t>School of Fine Art</t>
  </si>
  <si>
    <t>Sarbanes-Oxley</t>
  </si>
  <si>
    <t>Total</t>
  </si>
  <si>
    <t>Project Analysis for Business Consulting Firms</t>
  </si>
  <si>
    <t>Total Billings</t>
  </si>
  <si>
    <t>Total Hours</t>
  </si>
  <si>
    <t>Monthly Totals</t>
  </si>
  <si>
    <t>Accumulative Totals</t>
  </si>
  <si>
    <r>
      <t>[</t>
    </r>
    <r>
      <rPr>
        <b/>
        <sz val="11"/>
        <rFont val="Arial"/>
        <family val="2"/>
      </rPr>
      <t>Company Name</t>
    </r>
    <r>
      <rPr>
        <sz val="11"/>
        <rFont val="Arial"/>
        <family val="2"/>
      </rPr>
      <t xml:space="preserve">] </t>
    </r>
    <r>
      <rPr>
        <b/>
        <sz val="11"/>
        <rFont val="Arial"/>
        <family val="2"/>
      </rPr>
      <t xml:space="preserve"> </t>
    </r>
  </si>
  <si>
    <t>Project type</t>
  </si>
  <si>
    <t>Account manager</t>
  </si>
  <si>
    <t>Project manager</t>
  </si>
  <si>
    <t>Business analyst</t>
  </si>
  <si>
    <t>Process specialist</t>
  </si>
  <si>
    <t>Finance specialist</t>
  </si>
  <si>
    <t>Administration staff</t>
  </si>
  <si>
    <t>Blended rates</t>
  </si>
  <si>
    <t>Dark gray cells will be calculated for you. You do not need to enter anything into them.</t>
  </si>
  <si>
    <t>Project name</t>
  </si>
  <si>
    <t>Actual start</t>
  </si>
  <si>
    <t>Actual finish</t>
  </si>
  <si>
    <t>Duration in days</t>
  </si>
  <si>
    <t>Month of completion</t>
  </si>
  <si>
    <t>Total
billings</t>
  </si>
  <si>
    <t>January totals</t>
  </si>
  <si>
    <t>February totals</t>
  </si>
  <si>
    <t>March totals</t>
  </si>
  <si>
    <t>April
totals</t>
  </si>
  <si>
    <t>May
totals</t>
  </si>
  <si>
    <t>June
totals</t>
  </si>
  <si>
    <t>July totals</t>
  </si>
  <si>
    <t>August totals</t>
  </si>
  <si>
    <t>September totals</t>
  </si>
  <si>
    <t>October totals</t>
  </si>
  <si>
    <t>November totals</t>
  </si>
  <si>
    <t>December totals</t>
  </si>
  <si>
    <r>
      <t>[</t>
    </r>
    <r>
      <rPr>
        <b/>
        <sz val="11"/>
        <rFont val="Arial"/>
        <family val="2"/>
      </rPr>
      <t>Company Name</t>
    </r>
    <r>
      <rPr>
        <sz val="11"/>
        <rFont val="Arial"/>
        <family val="2"/>
      </rPr>
      <t>]</t>
    </r>
    <r>
      <rPr>
        <b/>
        <sz val="11"/>
        <rFont val="Arial"/>
        <family val="2"/>
      </rPr>
      <t xml:space="preserve">  </t>
    </r>
  </si>
  <si>
    <t>Actual work in hours</t>
  </si>
  <si>
    <t>Alpine Ski House</t>
  </si>
  <si>
    <t>Contoso, Ltd.</t>
  </si>
  <si>
    <t>Business continuity planning</t>
  </si>
  <si>
    <t>Business process re-engineering</t>
  </si>
  <si>
    <t>Cost reduction</t>
  </si>
  <si>
    <t>Process improvement</t>
  </si>
  <si>
    <t>Strategic planning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</si>
</sst>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0" formatCode="_(&quot;$&quot;* #,##0.00_);_(&quot;$&quot;* \(#,##0.00\);_(&quot;$&quot;* &quot;-&quot;??_);_(@_)"/>
    <numFmt numFmtId="171" formatCode="_(* #,##0.00_);_(* \(#,##0.00\);_(* &quot;-&quot;??_);_(@_)"/>
    <numFmt numFmtId="172" formatCode="_(&quot;$&quot;* #,##0_);_(&quot;$&quot;* \(#,##0\);_(&quot;$&quot;* &quot;-&quot;??_);_(@_)"/>
    <numFmt numFmtId="180" formatCode="_(* #,##0_);_(* \(#,##0\);_(* &quot;-&quot;??_);_(@_)"/>
    <numFmt numFmtId="181" formatCode="[$-409]mmmm\ d\,\ yyyy;@"/>
    <numFmt numFmtId="182" formatCode="_-[$€-2]\ * #,##0.00_-;\-[$€-2]\ * #,##0.00_-;_-[$€-2]\ * &quot;-&quot;??_-;_-@_-"/>
  </numFmts>
  <fonts count="19" x14ac:knownFonts="1">
    <font>
      <sz val="10"/>
      <name val="Arial"/>
    </font>
    <font>
      <sz val="10"/>
      <name val="Arial"/>
    </font>
    <font>
      <sz val="10"/>
      <name val="Arial Black"/>
      <family val="2"/>
    </font>
    <font>
      <i/>
      <sz val="10"/>
      <name val="Arial"/>
      <family val="2"/>
    </font>
    <font>
      <b/>
      <sz val="10"/>
      <color indexed="9"/>
      <name val="Arial"/>
      <family val="2"/>
    </font>
    <font>
      <sz val="10"/>
      <name val="Arial"/>
      <family val="2"/>
    </font>
    <font>
      <sz val="8"/>
      <name val="Arial"/>
    </font>
    <font>
      <sz val="10"/>
      <color indexed="8"/>
      <name val="Arial"/>
    </font>
    <font>
      <b/>
      <sz val="10"/>
      <name val="Arial"/>
      <family val="2"/>
    </font>
    <font>
      <sz val="9.5"/>
      <name val="Arial"/>
    </font>
    <font>
      <sz val="9.5"/>
      <name val="Arial"/>
    </font>
    <font>
      <sz val="9.5"/>
      <name val="Arial"/>
    </font>
    <font>
      <sz val="9.5"/>
      <name val="Arial"/>
    </font>
    <font>
      <sz val="9.5"/>
      <name val="Arial"/>
    </font>
    <font>
      <sz val="9.5"/>
      <name val="Arial"/>
    </font>
    <font>
      <sz val="11"/>
      <name val="Arial Black"/>
      <family val="2"/>
    </font>
    <font>
      <b/>
      <sz val="11"/>
      <name val="Arial"/>
      <family val="2"/>
    </font>
    <font>
      <sz val="11"/>
      <name val="Arial"/>
    </font>
    <font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9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170" fontId="1" fillId="0" borderId="0" applyFont="0" applyFill="0" applyBorder="0" applyAlignment="0" applyProtection="0"/>
  </cellStyleXfs>
  <cellXfs count="115">
    <xf numFmtId="0" fontId="0" fillId="0" borderId="0" xfId="0"/>
    <xf numFmtId="0" fontId="2" fillId="0" borderId="0" xfId="0" applyFont="1" applyAlignme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5" fillId="0" borderId="1" xfId="0" applyFont="1" applyFill="1" applyBorder="1" applyAlignment="1" applyProtection="1">
      <protection locked="0"/>
    </xf>
    <xf numFmtId="0" fontId="5" fillId="0" borderId="2" xfId="0" applyFont="1" applyFill="1" applyBorder="1" applyAlignment="1" applyProtection="1">
      <protection locked="0"/>
    </xf>
    <xf numFmtId="0" fontId="5" fillId="0" borderId="3" xfId="0" applyFont="1" applyFill="1" applyBorder="1" applyAlignment="1" applyProtection="1">
      <alignment horizontal="left"/>
      <protection locked="0"/>
    </xf>
    <xf numFmtId="0" fontId="5" fillId="0" borderId="4" xfId="0" applyFont="1" applyFill="1" applyBorder="1" applyAlignment="1" applyProtection="1">
      <alignment horizontal="left"/>
      <protection locked="0"/>
    </xf>
    <xf numFmtId="172" fontId="0" fillId="0" borderId="0" xfId="2" applyNumberFormat="1" applyFont="1" applyFill="1" applyBorder="1"/>
    <xf numFmtId="0" fontId="0" fillId="0" borderId="0" xfId="0" applyBorder="1"/>
    <xf numFmtId="0" fontId="0" fillId="0" borderId="0" xfId="0" applyAlignment="1">
      <alignment horizontal="center"/>
    </xf>
    <xf numFmtId="0" fontId="8" fillId="0" borderId="0" xfId="0" applyFont="1"/>
    <xf numFmtId="0" fontId="4" fillId="0" borderId="0" xfId="0" applyFont="1" applyFill="1" applyBorder="1" applyAlignment="1" applyProtection="1">
      <protection locked="0"/>
    </xf>
    <xf numFmtId="180" fontId="0" fillId="2" borderId="8" xfId="1" applyNumberFormat="1" applyFont="1" applyFill="1" applyBorder="1" applyAlignment="1">
      <alignment horizontal="center"/>
    </xf>
    <xf numFmtId="180" fontId="0" fillId="2" borderId="9" xfId="1" applyNumberFormat="1" applyFont="1" applyFill="1" applyBorder="1" applyAlignment="1">
      <alignment horizontal="center"/>
    </xf>
    <xf numFmtId="180" fontId="0" fillId="2" borderId="10" xfId="1" applyNumberFormat="1" applyFont="1" applyFill="1" applyBorder="1" applyAlignment="1">
      <alignment horizontal="center"/>
    </xf>
    <xf numFmtId="0" fontId="16" fillId="0" borderId="0" xfId="0" applyFont="1" applyAlignment="1" applyProtection="1">
      <protection locked="0"/>
    </xf>
    <xf numFmtId="0" fontId="15" fillId="0" borderId="0" xfId="0" applyFont="1" applyAlignment="1" applyProtection="1">
      <alignment horizontal="center"/>
      <protection locked="0"/>
    </xf>
    <xf numFmtId="0" fontId="17" fillId="0" borderId="0" xfId="0" applyFont="1"/>
    <xf numFmtId="0" fontId="17" fillId="0" borderId="0" xfId="0" applyFont="1" applyAlignment="1">
      <alignment horizontal="center"/>
    </xf>
    <xf numFmtId="0" fontId="5" fillId="3" borderId="2" xfId="0" applyFont="1" applyFill="1" applyBorder="1" applyAlignment="1" applyProtection="1">
      <protection locked="0"/>
    </xf>
    <xf numFmtId="0" fontId="5" fillId="3" borderId="4" xfId="0" applyFont="1" applyFill="1" applyBorder="1" applyAlignment="1" applyProtection="1">
      <alignment horizontal="left"/>
      <protection locked="0"/>
    </xf>
    <xf numFmtId="181" fontId="5" fillId="0" borderId="11" xfId="2" applyNumberFormat="1" applyFont="1" applyFill="1" applyBorder="1" applyAlignment="1" applyProtection="1">
      <alignment horizontal="center"/>
      <protection locked="0"/>
    </xf>
    <xf numFmtId="181" fontId="5" fillId="3" borderId="11" xfId="2" applyNumberFormat="1" applyFont="1" applyFill="1" applyBorder="1" applyAlignment="1" applyProtection="1">
      <alignment horizontal="center"/>
      <protection locked="0"/>
    </xf>
    <xf numFmtId="0" fontId="5" fillId="0" borderId="0" xfId="0" applyFont="1" applyFill="1" applyAlignment="1">
      <alignment horizontal="center"/>
    </xf>
    <xf numFmtId="0" fontId="4" fillId="4" borderId="12" xfId="0" applyFont="1" applyFill="1" applyBorder="1" applyAlignment="1" applyProtection="1">
      <alignment horizontal="center" vertical="center" wrapText="1"/>
      <protection locked="0"/>
    </xf>
    <xf numFmtId="0" fontId="4" fillId="4" borderId="13" xfId="0" applyFont="1" applyFill="1" applyBorder="1" applyAlignment="1" applyProtection="1">
      <alignment horizontal="center" vertical="center" wrapText="1"/>
      <protection locked="0"/>
    </xf>
    <xf numFmtId="0" fontId="4" fillId="4" borderId="14" xfId="0" applyFont="1" applyFill="1" applyBorder="1" applyAlignment="1" applyProtection="1">
      <alignment horizontal="center" vertical="center" wrapText="1"/>
      <protection locked="0"/>
    </xf>
    <xf numFmtId="0" fontId="4" fillId="4" borderId="15" xfId="0" applyFont="1" applyFill="1" applyBorder="1" applyAlignment="1" applyProtection="1">
      <alignment horizontal="center" vertical="center" wrapText="1"/>
      <protection locked="0"/>
    </xf>
    <xf numFmtId="0" fontId="4" fillId="4" borderId="16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vertical="center"/>
    </xf>
    <xf numFmtId="0" fontId="0" fillId="0" borderId="0" xfId="0" applyFill="1" applyBorder="1"/>
    <xf numFmtId="0" fontId="4" fillId="4" borderId="12" xfId="0" applyFont="1" applyFill="1" applyBorder="1"/>
    <xf numFmtId="0" fontId="4" fillId="4" borderId="18" xfId="0" applyFont="1" applyFill="1" applyBorder="1" applyAlignment="1" applyProtection="1">
      <alignment horizontal="center" vertical="center" wrapText="1"/>
      <protection locked="0"/>
    </xf>
    <xf numFmtId="0" fontId="5" fillId="3" borderId="19" xfId="0" applyFont="1" applyFill="1" applyBorder="1" applyAlignment="1" applyProtection="1">
      <protection locked="0"/>
    </xf>
    <xf numFmtId="9" fontId="5" fillId="0" borderId="20" xfId="2" applyNumberFormat="1" applyFont="1" applyFill="1" applyBorder="1" applyAlignment="1" applyProtection="1">
      <alignment horizontal="right"/>
      <protection locked="0"/>
    </xf>
    <xf numFmtId="9" fontId="5" fillId="0" borderId="20" xfId="2" applyNumberFormat="1" applyFont="1" applyFill="1" applyBorder="1" applyAlignment="1" applyProtection="1">
      <alignment horizontal="center"/>
      <protection locked="0"/>
    </xf>
    <xf numFmtId="9" fontId="5" fillId="0" borderId="20" xfId="0" applyNumberFormat="1" applyFont="1" applyFill="1" applyBorder="1" applyAlignment="1" applyProtection="1">
      <alignment horizontal="center"/>
      <protection locked="0"/>
    </xf>
    <xf numFmtId="9" fontId="5" fillId="3" borderId="20" xfId="2" applyNumberFormat="1" applyFont="1" applyFill="1" applyBorder="1" applyAlignment="1" applyProtection="1">
      <alignment horizontal="right"/>
      <protection locked="0"/>
    </xf>
    <xf numFmtId="9" fontId="5" fillId="3" borderId="20" xfId="2" applyNumberFormat="1" applyFont="1" applyFill="1" applyBorder="1" applyAlignment="1" applyProtection="1">
      <alignment horizontal="center"/>
      <protection locked="0"/>
    </xf>
    <xf numFmtId="181" fontId="5" fillId="3" borderId="21" xfId="2" applyNumberFormat="1" applyFont="1" applyFill="1" applyBorder="1" applyAlignment="1" applyProtection="1">
      <alignment horizontal="center"/>
      <protection locked="0"/>
    </xf>
    <xf numFmtId="0" fontId="5" fillId="0" borderId="22" xfId="0" applyFont="1" applyFill="1" applyBorder="1" applyAlignment="1" applyProtection="1">
      <protection locked="0"/>
    </xf>
    <xf numFmtId="181" fontId="5" fillId="0" borderId="22" xfId="2" applyNumberFormat="1" applyFont="1" applyFill="1" applyBorder="1" applyAlignment="1" applyProtection="1">
      <alignment horizontal="center"/>
      <protection locked="0"/>
    </xf>
    <xf numFmtId="1" fontId="8" fillId="0" borderId="22" xfId="2" applyNumberFormat="1" applyFont="1" applyFill="1" applyBorder="1" applyAlignment="1" applyProtection="1">
      <alignment horizontal="center"/>
      <protection locked="0"/>
    </xf>
    <xf numFmtId="0" fontId="3" fillId="0" borderId="22" xfId="0" applyFont="1" applyFill="1" applyBorder="1" applyAlignment="1">
      <alignment horizontal="center"/>
    </xf>
    <xf numFmtId="172" fontId="8" fillId="2" borderId="23" xfId="0" applyNumberFormat="1" applyFont="1" applyFill="1" applyBorder="1" applyAlignment="1">
      <alignment horizontal="center"/>
    </xf>
    <xf numFmtId="0" fontId="8" fillId="2" borderId="23" xfId="0" applyFont="1" applyFill="1" applyBorder="1" applyAlignment="1">
      <alignment horizontal="center"/>
    </xf>
    <xf numFmtId="0" fontId="4" fillId="4" borderId="24" xfId="0" applyFont="1" applyFill="1" applyBorder="1" applyAlignment="1" applyProtection="1">
      <alignment horizontal="center" vertical="center" wrapText="1"/>
      <protection locked="0"/>
    </xf>
    <xf numFmtId="0" fontId="4" fillId="4" borderId="25" xfId="0" applyFont="1" applyFill="1" applyBorder="1" applyAlignment="1" applyProtection="1">
      <alignment horizontal="center" vertical="center" wrapText="1"/>
      <protection locked="0"/>
    </xf>
    <xf numFmtId="9" fontId="5" fillId="3" borderId="26" xfId="2" applyNumberFormat="1" applyFont="1" applyFill="1" applyBorder="1" applyAlignment="1" applyProtection="1">
      <alignment horizontal="right"/>
      <protection locked="0"/>
    </xf>
    <xf numFmtId="9" fontId="5" fillId="3" borderId="26" xfId="2" applyNumberFormat="1" applyFont="1" applyFill="1" applyBorder="1" applyAlignment="1" applyProtection="1">
      <alignment horizontal="center"/>
      <protection locked="0"/>
    </xf>
    <xf numFmtId="0" fontId="4" fillId="4" borderId="27" xfId="0" applyFont="1" applyFill="1" applyBorder="1" applyAlignment="1" applyProtection="1">
      <alignment horizontal="center" vertical="center" wrapText="1"/>
      <protection locked="0"/>
    </xf>
    <xf numFmtId="0" fontId="4" fillId="4" borderId="23" xfId="0" applyFont="1" applyFill="1" applyBorder="1" applyAlignment="1" applyProtection="1">
      <alignment horizontal="center" vertical="center" wrapText="1"/>
      <protection locked="0"/>
    </xf>
    <xf numFmtId="0" fontId="0" fillId="2" borderId="23" xfId="0" applyFill="1" applyBorder="1"/>
    <xf numFmtId="1" fontId="8" fillId="0" borderId="28" xfId="2" applyNumberFormat="1" applyFont="1" applyFill="1" applyBorder="1" applyAlignment="1" applyProtection="1">
      <alignment horizontal="right"/>
      <protection locked="0"/>
    </xf>
    <xf numFmtId="1" fontId="8" fillId="3" borderId="9" xfId="2" applyNumberFormat="1" applyFont="1" applyFill="1" applyBorder="1" applyAlignment="1" applyProtection="1">
      <alignment horizontal="right"/>
      <protection locked="0"/>
    </xf>
    <xf numFmtId="1" fontId="8" fillId="0" borderId="9" xfId="2" applyNumberFormat="1" applyFont="1" applyFill="1" applyBorder="1" applyAlignment="1" applyProtection="1">
      <alignment horizontal="right"/>
      <protection locked="0"/>
    </xf>
    <xf numFmtId="1" fontId="8" fillId="3" borderId="29" xfId="2" applyNumberFormat="1" applyFont="1" applyFill="1" applyBorder="1" applyAlignment="1" applyProtection="1">
      <alignment horizontal="right"/>
      <protection locked="0"/>
    </xf>
    <xf numFmtId="9" fontId="3" fillId="5" borderId="0" xfId="0" applyNumberFormat="1" applyFont="1" applyFill="1" applyBorder="1" applyAlignment="1" applyProtection="1">
      <alignment horizontal="center"/>
      <protection locked="0"/>
    </xf>
    <xf numFmtId="9" fontId="5" fillId="5" borderId="30" xfId="2" applyNumberFormat="1" applyFont="1" applyFill="1" applyBorder="1" applyAlignment="1" applyProtection="1">
      <alignment horizontal="right"/>
      <protection locked="0"/>
    </xf>
    <xf numFmtId="9" fontId="5" fillId="5" borderId="30" xfId="2" applyNumberFormat="1" applyFont="1" applyFill="1" applyBorder="1" applyAlignment="1" applyProtection="1">
      <alignment horizontal="center"/>
      <protection locked="0"/>
    </xf>
    <xf numFmtId="0" fontId="0" fillId="5" borderId="0" xfId="0" applyFill="1" applyBorder="1"/>
    <xf numFmtId="0" fontId="5" fillId="3" borderId="26" xfId="0" applyFont="1" applyFill="1" applyBorder="1" applyAlignment="1" applyProtection="1">
      <alignment horizontal="left"/>
      <protection locked="0"/>
    </xf>
    <xf numFmtId="0" fontId="18" fillId="0" borderId="0" xfId="0" applyFont="1" applyAlignment="1" applyProtection="1">
      <protection locked="0"/>
    </xf>
    <xf numFmtId="0" fontId="5" fillId="0" borderId="0" xfId="0" applyFont="1" applyFill="1"/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49" fontId="4" fillId="4" borderId="13" xfId="0" applyNumberFormat="1" applyFont="1" applyFill="1" applyBorder="1" applyAlignment="1" applyProtection="1">
      <alignment horizontal="center" vertical="center" wrapText="1"/>
      <protection locked="0"/>
    </xf>
    <xf numFmtId="0" fontId="8" fillId="2" borderId="33" xfId="0" applyFont="1" applyFill="1" applyBorder="1"/>
    <xf numFmtId="0" fontId="8" fillId="2" borderId="34" xfId="0" applyFont="1" applyFill="1" applyBorder="1" applyAlignment="1" applyProtection="1">
      <protection locked="0"/>
    </xf>
    <xf numFmtId="180" fontId="5" fillId="2" borderId="35" xfId="1" applyNumberFormat="1" applyFont="1" applyFill="1" applyBorder="1" applyAlignment="1">
      <alignment horizontal="center"/>
    </xf>
    <xf numFmtId="0" fontId="8" fillId="2" borderId="39" xfId="0" applyFont="1" applyFill="1" applyBorder="1"/>
    <xf numFmtId="0" fontId="8" fillId="2" borderId="42" xfId="0" applyFont="1" applyFill="1" applyBorder="1"/>
    <xf numFmtId="0" fontId="8" fillId="2" borderId="16" xfId="0" applyFont="1" applyFill="1" applyBorder="1" applyAlignment="1"/>
    <xf numFmtId="172" fontId="8" fillId="0" borderId="0" xfId="0" applyNumberFormat="1" applyFont="1" applyFill="1"/>
    <xf numFmtId="0" fontId="8" fillId="2" borderId="46" xfId="0" applyFont="1" applyFill="1" applyBorder="1" applyAlignment="1"/>
    <xf numFmtId="180" fontId="8" fillId="2" borderId="47" xfId="1" applyNumberFormat="1" applyFont="1" applyFill="1" applyBorder="1" applyAlignment="1">
      <alignment horizontal="center"/>
    </xf>
    <xf numFmtId="180" fontId="8" fillId="2" borderId="44" xfId="1" applyNumberFormat="1" applyFont="1" applyFill="1" applyBorder="1" applyAlignment="1">
      <alignment horizontal="center"/>
    </xf>
    <xf numFmtId="180" fontId="8" fillId="0" borderId="0" xfId="1" applyNumberFormat="1" applyFont="1" applyFill="1"/>
    <xf numFmtId="180" fontId="8" fillId="2" borderId="48" xfId="1" applyNumberFormat="1" applyFont="1" applyFill="1" applyBorder="1"/>
    <xf numFmtId="0" fontId="5" fillId="2" borderId="5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49" xfId="0" applyFont="1" applyFill="1" applyBorder="1" applyAlignment="1">
      <alignment horizontal="center"/>
    </xf>
    <xf numFmtId="180" fontId="8" fillId="2" borderId="27" xfId="1" applyNumberFormat="1" applyFont="1" applyFill="1" applyBorder="1" applyAlignment="1">
      <alignment horizontal="center"/>
    </xf>
    <xf numFmtId="0" fontId="8" fillId="2" borderId="50" xfId="0" applyFont="1" applyFill="1" applyBorder="1" applyAlignment="1"/>
    <xf numFmtId="9" fontId="5" fillId="2" borderId="36" xfId="0" applyNumberFormat="1" applyFont="1" applyFill="1" applyBorder="1" applyAlignment="1" applyProtection="1">
      <alignment horizontal="center"/>
      <protection locked="0"/>
    </xf>
    <xf numFmtId="9" fontId="5" fillId="2" borderId="51" xfId="0" applyNumberFormat="1" applyFont="1" applyFill="1" applyBorder="1" applyAlignment="1" applyProtection="1">
      <alignment horizontal="center"/>
      <protection locked="0"/>
    </xf>
    <xf numFmtId="0" fontId="4" fillId="4" borderId="17" xfId="0" applyFont="1" applyFill="1" applyBorder="1" applyAlignment="1" applyProtection="1">
      <alignment horizontal="center" vertical="center" wrapText="1"/>
    </xf>
    <xf numFmtId="0" fontId="5" fillId="0" borderId="52" xfId="0" applyFont="1" applyFill="1" applyBorder="1" applyAlignment="1" applyProtection="1">
      <alignment horizontal="left"/>
      <protection locked="0"/>
    </xf>
    <xf numFmtId="0" fontId="5" fillId="3" borderId="52" xfId="0" applyFont="1" applyFill="1" applyBorder="1" applyAlignment="1" applyProtection="1">
      <alignment horizontal="left"/>
      <protection locked="0"/>
    </xf>
    <xf numFmtId="0" fontId="4" fillId="4" borderId="53" xfId="0" applyFont="1" applyFill="1" applyBorder="1" applyAlignment="1" applyProtection="1">
      <alignment horizontal="center" vertical="center" wrapText="1"/>
      <protection locked="0"/>
    </xf>
    <xf numFmtId="0" fontId="5" fillId="3" borderId="54" xfId="0" applyFont="1" applyFill="1" applyBorder="1" applyAlignment="1" applyProtection="1">
      <alignment horizontal="left"/>
      <protection locked="0"/>
    </xf>
    <xf numFmtId="182" fontId="5" fillId="3" borderId="31" xfId="0" applyNumberFormat="1" applyFont="1" applyFill="1" applyBorder="1" applyAlignment="1" applyProtection="1">
      <alignment horizontal="center"/>
      <protection locked="0"/>
    </xf>
    <xf numFmtId="182" fontId="5" fillId="3" borderId="32" xfId="0" applyNumberFormat="1" applyFont="1" applyFill="1" applyBorder="1" applyAlignment="1" applyProtection="1">
      <alignment horizontal="center"/>
      <protection locked="0"/>
    </xf>
    <xf numFmtId="182" fontId="8" fillId="2" borderId="45" xfId="0" applyNumberFormat="1" applyFont="1" applyFill="1" applyBorder="1" applyAlignment="1">
      <alignment horizontal="center"/>
    </xf>
    <xf numFmtId="182" fontId="5" fillId="3" borderId="11" xfId="0" applyNumberFormat="1" applyFont="1" applyFill="1" applyBorder="1" applyAlignment="1" applyProtection="1">
      <alignment horizontal="center"/>
      <protection locked="0"/>
    </xf>
    <xf numFmtId="182" fontId="5" fillId="3" borderId="21" xfId="0" applyNumberFormat="1" applyFont="1" applyFill="1" applyBorder="1" applyAlignment="1" applyProtection="1">
      <alignment horizontal="center"/>
      <protection locked="0"/>
    </xf>
    <xf numFmtId="182" fontId="0" fillId="2" borderId="5" xfId="0" applyNumberFormat="1" applyFill="1" applyBorder="1"/>
    <xf numFmtId="182" fontId="0" fillId="2" borderId="6" xfId="0" applyNumberFormat="1" applyFill="1" applyBorder="1"/>
    <xf numFmtId="182" fontId="0" fillId="2" borderId="7" xfId="0" applyNumberFormat="1" applyFill="1" applyBorder="1"/>
    <xf numFmtId="182" fontId="8" fillId="2" borderId="45" xfId="0" applyNumberFormat="1" applyFont="1" applyFill="1" applyBorder="1"/>
    <xf numFmtId="182" fontId="5" fillId="2" borderId="35" xfId="0" applyNumberFormat="1" applyFont="1" applyFill="1" applyBorder="1"/>
    <xf numFmtId="182" fontId="5" fillId="2" borderId="35" xfId="2" applyNumberFormat="1" applyFont="1" applyFill="1" applyBorder="1"/>
    <xf numFmtId="182" fontId="5" fillId="2" borderId="31" xfId="2" applyNumberFormat="1" applyFont="1" applyFill="1" applyBorder="1"/>
    <xf numFmtId="182" fontId="5" fillId="2" borderId="20" xfId="0" applyNumberFormat="1" applyFont="1" applyFill="1" applyBorder="1"/>
    <xf numFmtId="182" fontId="5" fillId="2" borderId="20" xfId="2" applyNumberFormat="1" applyFont="1" applyFill="1" applyBorder="1"/>
    <xf numFmtId="182" fontId="5" fillId="2" borderId="36" xfId="2" applyNumberFormat="1" applyFont="1" applyFill="1" applyBorder="1"/>
    <xf numFmtId="182" fontId="5" fillId="2" borderId="37" xfId="0" applyNumberFormat="1" applyFont="1" applyFill="1" applyBorder="1"/>
    <xf numFmtId="182" fontId="5" fillId="2" borderId="37" xfId="2" applyNumberFormat="1" applyFont="1" applyFill="1" applyBorder="1"/>
    <xf numFmtId="182" fontId="5" fillId="2" borderId="38" xfId="2" applyNumberFormat="1" applyFont="1" applyFill="1" applyBorder="1"/>
    <xf numFmtId="182" fontId="8" fillId="2" borderId="40" xfId="0" applyNumberFormat="1" applyFont="1" applyFill="1" applyBorder="1"/>
    <xf numFmtId="182" fontId="8" fillId="2" borderId="41" xfId="0" applyNumberFormat="1" applyFont="1" applyFill="1" applyBorder="1"/>
    <xf numFmtId="182" fontId="8" fillId="2" borderId="43" xfId="0" applyNumberFormat="1" applyFont="1" applyFill="1" applyBorder="1"/>
    <xf numFmtId="182" fontId="8" fillId="2" borderId="44" xfId="0" applyNumberFormat="1" applyFont="1" applyFill="1" applyBorder="1"/>
    <xf numFmtId="182" fontId="7" fillId="0" borderId="13" xfId="2" applyNumberFormat="1" applyFont="1" applyFill="1" applyBorder="1"/>
    <xf numFmtId="182" fontId="7" fillId="0" borderId="17" xfId="2" applyNumberFormat="1" applyFont="1" applyFill="1" applyBorder="1"/>
  </cellXfs>
  <cellStyles count="3">
    <cellStyle name="Comma" xfId="1" builtinId="3"/>
    <cellStyle name="Currency" xfId="2" builtinId="4"/>
    <cellStyle name="Normal" xfId="0" builtinId="0"/>
  </cellStyles>
  <dxfs count="6"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Arial"/>
        <family val="2"/>
        <scheme val="none"/>
      </font>
      <fill>
        <patternFill patternType="solid">
          <fgColor indexed="64"/>
          <bgColor indexed="62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indexed="64"/>
          <bgColor indexed="11"/>
        </patternFill>
      </fill>
      <alignment horizontal="lef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indexed="64"/>
          <bgColor indexed="11"/>
        </patternFill>
      </fill>
      <alignment horizontal="left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thin">
          <color indexed="64"/>
        </right>
        <top style="medium">
          <color indexed="64"/>
        </top>
        <bottom style="medium">
          <color indexed="64"/>
        </bottom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E6E6E6"/>
      <rgbColor rgb="000000FF"/>
      <rgbColor rgb="00FFFF00"/>
      <rgbColor rgb="00CCCC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CC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990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FFFFCC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chartsheet" Target="chart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2.xml"/><Relationship Id="rId11" Type="http://schemas.openxmlformats.org/officeDocument/2006/relationships/calcChain" Target="calcChain.xml"/><Relationship Id="rId5" Type="http://schemas.openxmlformats.org/officeDocument/2006/relationships/chartsheet" Target="chartsheets/sheet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Billing Timeline</a:t>
            </a:r>
          </a:p>
        </c:rich>
      </c:tx>
      <c:layout>
        <c:manualLayout>
          <c:xMode val="edge"/>
          <c:yMode val="edge"/>
          <c:x val="0.41574585635359118"/>
          <c:y val="2.03619909502262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259668508287292"/>
          <c:y val="0.11312217194570136"/>
          <c:w val="0.82320441988950277"/>
          <c:h val="0.71945701357466063"/>
        </c:manualLayout>
      </c:layout>
      <c:lineChart>
        <c:grouping val="standard"/>
        <c:varyColors val="0"/>
        <c:ser>
          <c:idx val="0"/>
          <c:order val="0"/>
          <c:tx>
            <c:v>Monthly Billings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'Monthly Billings'!$E$28:$P$28</c:f>
              <c:numCache>
                <c:formatCode>_-[$€-2]\ * #.##000_-;\-[$€-2]\ * #.##000_-;_-[$€-2]\ * "-"??_-;_-@_-</c:formatCode>
                <c:ptCount val="12"/>
                <c:pt idx="0">
                  <c:v>0</c:v>
                </c:pt>
                <c:pt idx="1">
                  <c:v>70000</c:v>
                </c:pt>
                <c:pt idx="2">
                  <c:v>81250</c:v>
                </c:pt>
                <c:pt idx="3">
                  <c:v>259750</c:v>
                </c:pt>
                <c:pt idx="4">
                  <c:v>131250</c:v>
                </c:pt>
                <c:pt idx="5">
                  <c:v>81000</c:v>
                </c:pt>
                <c:pt idx="6">
                  <c:v>43750</c:v>
                </c:pt>
                <c:pt idx="7">
                  <c:v>111150</c:v>
                </c:pt>
                <c:pt idx="8">
                  <c:v>100800</c:v>
                </c:pt>
                <c:pt idx="9">
                  <c:v>160125</c:v>
                </c:pt>
                <c:pt idx="10">
                  <c:v>107500</c:v>
                </c:pt>
                <c:pt idx="11">
                  <c:v>202500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E3C-924E-8618-EE28399D5BA9}"/>
            </c:ext>
          </c:extLst>
        </c:ser>
        <c:ser>
          <c:idx val="1"/>
          <c:order val="1"/>
          <c:tx>
            <c:v>Accumulative Billings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Ref>
              <c:f>'Monthly Billings'!$E$29:$P$29</c:f>
              <c:numCache>
                <c:formatCode>_-[$€-2]\ * #.##000_-;\-[$€-2]\ * #.##000_-;_-[$€-2]\ * "-"??_-;_-@_-</c:formatCode>
                <c:ptCount val="12"/>
                <c:pt idx="0">
                  <c:v>0</c:v>
                </c:pt>
                <c:pt idx="1">
                  <c:v>70000</c:v>
                </c:pt>
                <c:pt idx="2">
                  <c:v>151250</c:v>
                </c:pt>
                <c:pt idx="3">
                  <c:v>411000</c:v>
                </c:pt>
                <c:pt idx="4">
                  <c:v>542250</c:v>
                </c:pt>
                <c:pt idx="5">
                  <c:v>623250</c:v>
                </c:pt>
                <c:pt idx="6">
                  <c:v>667000</c:v>
                </c:pt>
                <c:pt idx="7">
                  <c:v>778150</c:v>
                </c:pt>
                <c:pt idx="8">
                  <c:v>878950</c:v>
                </c:pt>
                <c:pt idx="9">
                  <c:v>1039075</c:v>
                </c:pt>
                <c:pt idx="10">
                  <c:v>1146575</c:v>
                </c:pt>
                <c:pt idx="11">
                  <c:v>1349075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E3C-924E-8618-EE28399D5B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503840"/>
        <c:axId val="1"/>
      </c:lineChart>
      <c:catAx>
        <c:axId val="125038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Month</a:t>
                </a:r>
              </a:p>
            </c:rich>
          </c:tx>
          <c:layout>
            <c:manualLayout>
              <c:xMode val="edge"/>
              <c:yMode val="edge"/>
              <c:x val="0.51657458563535907"/>
              <c:y val="0.8823529411764705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Billings</a:t>
                </a:r>
              </a:p>
            </c:rich>
          </c:tx>
          <c:layout>
            <c:manualLayout>
              <c:xMode val="edge"/>
              <c:yMode val="edge"/>
              <c:x val="1.1049723756906077E-2"/>
              <c:y val="0.42081447963800905"/>
            </c:manualLayout>
          </c:layout>
          <c:overlay val="0"/>
          <c:spPr>
            <a:noFill/>
            <a:ln w="25400">
              <a:noFill/>
            </a:ln>
          </c:spPr>
        </c:title>
        <c:numFmt formatCode="_-[$€-2]\ * #.##000_-;\-[$€-2]\ * #.##000_-;_-[$€-2]\ * &quot;-&quot;??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503840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9364640883977903"/>
          <c:y val="0.93891402714932126"/>
          <c:w val="0.30386740331491713"/>
          <c:h val="3.846153846153846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7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2817679558011051"/>
          <c:y val="2.036199095022624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55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5469613259668508"/>
          <c:y val="0.11312217194570136"/>
          <c:w val="0.80939226519337015"/>
          <c:h val="0.52488687782805432"/>
        </c:manualLayout>
      </c:layout>
      <c:barChart>
        <c:barDir val="col"/>
        <c:grouping val="clustered"/>
        <c:varyColors val="0"/>
        <c:ser>
          <c:idx val="0"/>
          <c:order val="0"/>
          <c:tx>
            <c:v>Total Billings</c:v>
          </c:tx>
          <c:spPr>
            <a:solidFill>
              <a:srgbClr val="9999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'Actual Totals'!$B$6:$B$27</c:f>
              <c:strCache>
                <c:ptCount val="22"/>
                <c:pt idx="0">
                  <c:v>A. Datum Corporation</c:v>
                </c:pt>
                <c:pt idx="1">
                  <c:v>Adventure Works</c:v>
                </c:pt>
                <c:pt idx="2">
                  <c:v>Alpine Ski House</c:v>
                </c:pt>
                <c:pt idx="3">
                  <c:v>Baldwin Museum of Science</c:v>
                </c:pt>
                <c:pt idx="4">
                  <c:v>Blue Yonder Airlines</c:v>
                </c:pt>
                <c:pt idx="5">
                  <c:v>City Power &amp; Light</c:v>
                </c:pt>
                <c:pt idx="6">
                  <c:v>Coho Vineyard</c:v>
                </c:pt>
                <c:pt idx="7">
                  <c:v>Coho Winery</c:v>
                </c:pt>
                <c:pt idx="8">
                  <c:v>Coho Vineyard &amp; Winery</c:v>
                </c:pt>
                <c:pt idx="9">
                  <c:v>Contoso, Ltd.</c:v>
                </c:pt>
                <c:pt idx="10">
                  <c:v>Contoso Pharmaceuticals</c:v>
                </c:pt>
                <c:pt idx="11">
                  <c:v>Consolidated Messenger</c:v>
                </c:pt>
                <c:pt idx="12">
                  <c:v>Fabrikam, Inc.</c:v>
                </c:pt>
                <c:pt idx="13">
                  <c:v>Fourth Coffee</c:v>
                </c:pt>
                <c:pt idx="14">
                  <c:v>Graphic Design Institute</c:v>
                </c:pt>
                <c:pt idx="15">
                  <c:v>Humongous Insurance</c:v>
                </c:pt>
                <c:pt idx="16">
                  <c:v>Litware, Inc.</c:v>
                </c:pt>
                <c:pt idx="17">
                  <c:v>Lucerne Publishing</c:v>
                </c:pt>
                <c:pt idx="18">
                  <c:v>Margie's Travel</c:v>
                </c:pt>
                <c:pt idx="19">
                  <c:v>Northwind Traders</c:v>
                </c:pt>
                <c:pt idx="20">
                  <c:v>Proseware, Inc.</c:v>
                </c:pt>
                <c:pt idx="21">
                  <c:v>School of Fine Art</c:v>
                </c:pt>
              </c:strCache>
            </c:strRef>
          </c:cat>
          <c:val>
            <c:numRef>
              <c:f>'Actual Totals'!$J$6:$J$27</c:f>
              <c:numCache>
                <c:formatCode>_-[$€-2]\ * #.##000_-;\-[$€-2]\ * #.##000_-;_-[$€-2]\ * "-"??_-;_-@_-</c:formatCode>
                <c:ptCount val="22"/>
                <c:pt idx="0">
                  <c:v>37500</c:v>
                </c:pt>
                <c:pt idx="1">
                  <c:v>70000</c:v>
                </c:pt>
                <c:pt idx="2">
                  <c:v>87500</c:v>
                </c:pt>
                <c:pt idx="3">
                  <c:v>27000</c:v>
                </c:pt>
                <c:pt idx="4">
                  <c:v>43750</c:v>
                </c:pt>
                <c:pt idx="5">
                  <c:v>54000</c:v>
                </c:pt>
                <c:pt idx="6">
                  <c:v>91250</c:v>
                </c:pt>
                <c:pt idx="7">
                  <c:v>131250</c:v>
                </c:pt>
                <c:pt idx="8">
                  <c:v>81000</c:v>
                </c:pt>
                <c:pt idx="9">
                  <c:v>43750</c:v>
                </c:pt>
                <c:pt idx="10">
                  <c:v>35000</c:v>
                </c:pt>
                <c:pt idx="11">
                  <c:v>32400</c:v>
                </c:pt>
                <c:pt idx="12">
                  <c:v>43750</c:v>
                </c:pt>
                <c:pt idx="13">
                  <c:v>43200</c:v>
                </c:pt>
                <c:pt idx="14">
                  <c:v>57600</c:v>
                </c:pt>
                <c:pt idx="15">
                  <c:v>96250</c:v>
                </c:pt>
                <c:pt idx="16">
                  <c:v>63875</c:v>
                </c:pt>
                <c:pt idx="17">
                  <c:v>37500</c:v>
                </c:pt>
                <c:pt idx="18">
                  <c:v>38500</c:v>
                </c:pt>
                <c:pt idx="19">
                  <c:v>108000</c:v>
                </c:pt>
                <c:pt idx="20">
                  <c:v>94500</c:v>
                </c:pt>
                <c:pt idx="21">
                  <c:v>31500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FE-F941-A1DA-5E4A2B838C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11182015"/>
        <c:axId val="1"/>
      </c:barChart>
      <c:catAx>
        <c:axId val="211118201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Account</a:t>
                </a:r>
              </a:p>
            </c:rich>
          </c:tx>
          <c:layout>
            <c:manualLayout>
              <c:xMode val="edge"/>
              <c:yMode val="edge"/>
              <c:x val="0.49723756906077349"/>
              <c:y val="0.9298642533936651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Billings</a:t>
                </a:r>
              </a:p>
            </c:rich>
          </c:tx>
          <c:layout>
            <c:manualLayout>
              <c:xMode val="edge"/>
              <c:yMode val="edge"/>
              <c:x val="2.9005524861878452E-2"/>
              <c:y val="0.31674208144796379"/>
            </c:manualLayout>
          </c:layout>
          <c:overlay val="0"/>
          <c:spPr>
            <a:noFill/>
            <a:ln w="25400">
              <a:noFill/>
            </a:ln>
          </c:spPr>
        </c:title>
        <c:numFmt formatCode="_-[$€-2]\ * #.##000_-;\-[$€-2]\ * #.##000_-;_-[$€-2]\ * &quot;-&quot;??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111182015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Billings by Skill Type</a:t>
            </a:r>
          </a:p>
        </c:rich>
      </c:tx>
      <c:layout>
        <c:manualLayout>
          <c:xMode val="edge"/>
          <c:yMode val="edge"/>
          <c:x val="0.38674033149171272"/>
          <c:y val="2.03619909502262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3839779005524862"/>
          <c:y val="0.28506787330316741"/>
          <c:w val="0.32320441988950277"/>
          <c:h val="0.52941176470588236"/>
        </c:manualLayout>
      </c:layout>
      <c:pieChart>
        <c:varyColors val="1"/>
        <c:ser>
          <c:idx val="0"/>
          <c:order val="0"/>
          <c:tx>
            <c:v>Skill Type</c:v>
          </c:tx>
          <c:spPr>
            <a:solidFill>
              <a:srgbClr val="9999CC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87C-9D4B-8809-0DB837763DF0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B87C-9D4B-8809-0DB837763DF0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B87C-9D4B-8809-0DB837763DF0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B87C-9D4B-8809-0DB837763DF0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B87C-9D4B-8809-0DB837763DF0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B87C-9D4B-8809-0DB837763DF0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'Actual Totals'!$C$5:$H$5</c:f>
              <c:strCache>
                <c:ptCount val="6"/>
                <c:pt idx="0">
                  <c:v>Account manager</c:v>
                </c:pt>
                <c:pt idx="1">
                  <c:v>Project manager</c:v>
                </c:pt>
                <c:pt idx="2">
                  <c:v>Business analyst</c:v>
                </c:pt>
                <c:pt idx="3">
                  <c:v>Process specialist</c:v>
                </c:pt>
                <c:pt idx="4">
                  <c:v>Finance specialist</c:v>
                </c:pt>
                <c:pt idx="5">
                  <c:v>Administration staff</c:v>
                </c:pt>
              </c:strCache>
            </c:strRef>
          </c:cat>
          <c:val>
            <c:numRef>
              <c:f>'Actual Totals'!$C$28:$H$28</c:f>
              <c:numCache>
                <c:formatCode>_-[$€-2]\ * #.##000_-;\-[$€-2]\ * #.##000_-;_-[$€-2]\ * "-"??_-;_-@_-</c:formatCode>
                <c:ptCount val="6"/>
                <c:pt idx="0">
                  <c:v>189125</c:v>
                </c:pt>
                <c:pt idx="1">
                  <c:v>307800</c:v>
                </c:pt>
                <c:pt idx="2">
                  <c:v>280000</c:v>
                </c:pt>
                <c:pt idx="3">
                  <c:v>292075</c:v>
                </c:pt>
                <c:pt idx="4">
                  <c:v>242250</c:v>
                </c:pt>
                <c:pt idx="5">
                  <c:v>37825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87C-9D4B-8809-0DB837763DF0}"/>
            </c:ext>
          </c:extLst>
        </c:ser>
        <c:dLbls>
          <c:showLegendKey val="0"/>
          <c:showVal val="1"/>
          <c:showCatName val="1"/>
          <c:showSerName val="0"/>
          <c:showPercent val="1"/>
          <c:showBubbleSize val="0"/>
          <c:separator>
</c:separator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6350">
      <a:noFill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sheet1.xml><?xml version="1.0" encoding="utf-8"?>
<chartsheet xmlns="http://schemas.openxmlformats.org/spreadsheetml/2006/main" xmlns:r="http://schemas.openxmlformats.org/officeDocument/2006/relationships">
  <sheetPr>
    <tabColor indexed="22"/>
  </sheetPr>
  <sheetViews>
    <sheetView zoomScale="91" workbookViewId="0"/>
  </sheetViews>
  <pageMargins left="0.75" right="0.75" top="1" bottom="1" header="0.5" footer="0.5"/>
  <pageSetup paperSize="9" orientation="landscape"/>
  <headerFooter alignWithMargins="0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>
    <tabColor indexed="16"/>
  </sheetPr>
  <sheetViews>
    <sheetView zoomScale="91" workbookViewId="0"/>
  </sheetViews>
  <pageMargins left="0.75" right="0.75" top="1" bottom="1" header="0.5" footer="0.5"/>
  <pageSetup paperSize="9" orientation="landscape"/>
  <headerFooter alignWithMargins="0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>
    <tabColor indexed="47"/>
  </sheetPr>
  <sheetViews>
    <sheetView zoomScale="91" workbookViewId="0"/>
  </sheetViews>
  <pageMargins left="0.75" right="0.75" top="1" bottom="1" header="0.5" footer="0.5"/>
  <pageSetup paperSize="9" orientation="landscape"/>
  <headerFooter alignWithMargins="0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183077" cy="561033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2D53A94-462F-C240-BAD8-DC01B0410C22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183077" cy="561033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BAA86C9-90C5-C947-A2C3-B70E01ABA0ED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183077" cy="561033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81A35AB-2B6D-3248-B3CF-230A3A3F83D5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ables/table1.xml><?xml version="1.0" encoding="utf-8"?>
<table xmlns="http://schemas.openxmlformats.org/spreadsheetml/2006/main" id="2" name="List1" displayName="List1" ref="B5:B11" totalsRowShown="0" headerRowDxfId="0" dataDxfId="1" headerRowBorderDxfId="4" tableBorderDxfId="5" totalsRowBorderDxfId="3">
  <autoFilter ref="B5:B11"/>
  <tableColumns count="1">
    <tableColumn id="1" name="Project type" dataDxfId="2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4"/>
    <pageSetUpPr fitToPage="1"/>
  </sheetPr>
  <dimension ref="B1:I15"/>
  <sheetViews>
    <sheetView showGridLines="0" tabSelected="1" workbookViewId="0">
      <selection activeCell="I22" sqref="I22"/>
    </sheetView>
  </sheetViews>
  <sheetFormatPr baseColWidth="10" defaultRowHeight="13" x14ac:dyDescent="0.15"/>
  <cols>
    <col min="1" max="1" width="3.33203125" customWidth="1"/>
    <col min="2" max="2" width="30" bestFit="1" customWidth="1"/>
    <col min="3" max="9" width="15.33203125" customWidth="1"/>
    <col min="10" max="256" width="8.83203125" customWidth="1"/>
  </cols>
  <sheetData>
    <row r="1" spans="2:9" ht="16" x14ac:dyDescent="0.25">
      <c r="B1" s="62" t="s">
        <v>28</v>
      </c>
      <c r="C1" s="2"/>
      <c r="D1" s="2"/>
    </row>
    <row r="2" spans="2:9" ht="16" x14ac:dyDescent="0.25">
      <c r="B2" s="15" t="str">
        <f xml:space="preserve"> Actuals!B2</f>
        <v>Project Analysis for Business Consulting Firms</v>
      </c>
      <c r="C2" s="2"/>
      <c r="D2" s="2"/>
    </row>
    <row r="3" spans="2:9" ht="16" x14ac:dyDescent="0.25">
      <c r="B3" s="15" t="s">
        <v>0</v>
      </c>
      <c r="C3" s="2"/>
      <c r="D3" s="2"/>
    </row>
    <row r="4" spans="2:9" ht="17" thickBot="1" x14ac:dyDescent="0.3">
      <c r="B4" s="63" t="s">
        <v>37</v>
      </c>
      <c r="C4" s="2"/>
      <c r="D4" s="2"/>
    </row>
    <row r="5" spans="2:9" s="29" customFormat="1" ht="33" customHeight="1" x14ac:dyDescent="0.15">
      <c r="B5" s="89" t="s">
        <v>29</v>
      </c>
      <c r="C5" s="46" t="s">
        <v>30</v>
      </c>
      <c r="D5" s="46" t="s">
        <v>31</v>
      </c>
      <c r="E5" s="46" t="s">
        <v>32</v>
      </c>
      <c r="F5" s="46" t="s">
        <v>33</v>
      </c>
      <c r="G5" s="46" t="s">
        <v>34</v>
      </c>
      <c r="H5" s="46" t="s">
        <v>35</v>
      </c>
      <c r="I5" s="47" t="s">
        <v>22</v>
      </c>
    </row>
    <row r="6" spans="2:9" x14ac:dyDescent="0.15">
      <c r="B6" s="87" t="s">
        <v>60</v>
      </c>
      <c r="C6" s="34">
        <v>0.1</v>
      </c>
      <c r="D6" s="34">
        <v>0.2</v>
      </c>
      <c r="E6" s="35">
        <v>0.4</v>
      </c>
      <c r="F6" s="36">
        <v>0.1</v>
      </c>
      <c r="G6" s="36">
        <v>0.1</v>
      </c>
      <c r="H6" s="36">
        <v>0.1</v>
      </c>
      <c r="I6" s="84">
        <f t="shared" ref="I6:I11" si="0">SUM(C6:H6)</f>
        <v>1</v>
      </c>
    </row>
    <row r="7" spans="2:9" x14ac:dyDescent="0.15">
      <c r="B7" s="88" t="s">
        <v>61</v>
      </c>
      <c r="C7" s="37">
        <v>0.1</v>
      </c>
      <c r="D7" s="37">
        <v>0.1</v>
      </c>
      <c r="E7" s="38">
        <v>0.1</v>
      </c>
      <c r="F7" s="38">
        <v>0.5</v>
      </c>
      <c r="G7" s="38">
        <v>0.1</v>
      </c>
      <c r="H7" s="38">
        <v>0.1</v>
      </c>
      <c r="I7" s="84">
        <f t="shared" si="0"/>
        <v>1</v>
      </c>
    </row>
    <row r="8" spans="2:9" x14ac:dyDescent="0.15">
      <c r="B8" s="87" t="s">
        <v>62</v>
      </c>
      <c r="C8" s="34">
        <v>0.1</v>
      </c>
      <c r="D8" s="34">
        <v>0.2</v>
      </c>
      <c r="E8" s="35">
        <v>0.1</v>
      </c>
      <c r="F8" s="35">
        <v>0.2</v>
      </c>
      <c r="G8" s="35">
        <v>0.3</v>
      </c>
      <c r="H8" s="35">
        <v>0.1</v>
      </c>
      <c r="I8" s="84">
        <f t="shared" si="0"/>
        <v>1.0000000000000002</v>
      </c>
    </row>
    <row r="9" spans="2:9" x14ac:dyDescent="0.15">
      <c r="B9" s="88" t="s">
        <v>63</v>
      </c>
      <c r="C9" s="37">
        <v>0.1</v>
      </c>
      <c r="D9" s="37">
        <v>0.2</v>
      </c>
      <c r="E9" s="38">
        <v>0.1</v>
      </c>
      <c r="F9" s="38">
        <v>0.4</v>
      </c>
      <c r="G9" s="38">
        <v>0.1</v>
      </c>
      <c r="H9" s="38">
        <v>0.1</v>
      </c>
      <c r="I9" s="84">
        <f t="shared" si="0"/>
        <v>1</v>
      </c>
    </row>
    <row r="10" spans="2:9" x14ac:dyDescent="0.15">
      <c r="B10" s="87" t="s">
        <v>21</v>
      </c>
      <c r="C10" s="34">
        <v>0.1</v>
      </c>
      <c r="D10" s="34">
        <v>0.2</v>
      </c>
      <c r="E10" s="35">
        <v>0.2</v>
      </c>
      <c r="F10" s="35">
        <v>0.2</v>
      </c>
      <c r="G10" s="35">
        <v>0.2</v>
      </c>
      <c r="H10" s="35">
        <v>0.1</v>
      </c>
      <c r="I10" s="84">
        <f t="shared" si="0"/>
        <v>0.99999999999999989</v>
      </c>
    </row>
    <row r="11" spans="2:9" ht="14" thickBot="1" x14ac:dyDescent="0.2">
      <c r="B11" s="90" t="s">
        <v>64</v>
      </c>
      <c r="C11" s="48">
        <v>0.1</v>
      </c>
      <c r="D11" s="48">
        <v>0.1</v>
      </c>
      <c r="E11" s="49">
        <v>0.5</v>
      </c>
      <c r="F11" s="49">
        <v>0</v>
      </c>
      <c r="G11" s="49">
        <v>0.2</v>
      </c>
      <c r="H11" s="49">
        <v>0.1</v>
      </c>
      <c r="I11" s="85">
        <f t="shared" si="0"/>
        <v>0.99999999999999989</v>
      </c>
    </row>
    <row r="12" spans="2:9" s="60" customFormat="1" ht="14" thickBot="1" x14ac:dyDescent="0.2">
      <c r="B12"/>
      <c r="C12" s="58"/>
      <c r="D12" s="58"/>
      <c r="E12" s="59"/>
      <c r="F12" s="59"/>
      <c r="G12" s="59"/>
      <c r="H12" s="59"/>
      <c r="I12" s="57"/>
    </row>
    <row r="13" spans="2:9" ht="14" thickBot="1" x14ac:dyDescent="0.2">
      <c r="B13" s="31" t="s">
        <v>36</v>
      </c>
      <c r="C13" s="113">
        <v>250</v>
      </c>
      <c r="D13" s="113">
        <v>225</v>
      </c>
      <c r="E13" s="113">
        <v>200</v>
      </c>
      <c r="F13" s="113">
        <v>175</v>
      </c>
      <c r="G13" s="113">
        <v>150</v>
      </c>
      <c r="H13" s="114">
        <v>50</v>
      </c>
      <c r="I13" s="30"/>
    </row>
    <row r="15" spans="2:9" x14ac:dyDescent="0.15">
      <c r="G15" s="8"/>
    </row>
  </sheetData>
  <phoneticPr fontId="6" type="noConversion"/>
  <pageMargins left="0.75" right="0.75" top="1" bottom="1" header="0.5" footer="0.5"/>
  <pageSetup scale="88" orientation="landscape"/>
  <headerFooter alignWithMargins="0"/>
  <ignoredErrors>
    <ignoredError sqref="I6:I11 B2" unlockedFormula="1"/>
  </ignoredErrors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2"/>
    <pageSetUpPr fitToPage="1"/>
  </sheetPr>
  <dimension ref="B1:G30"/>
  <sheetViews>
    <sheetView showGridLines="0" workbookViewId="0"/>
  </sheetViews>
  <sheetFormatPr baseColWidth="10" defaultRowHeight="13" x14ac:dyDescent="0.15"/>
  <cols>
    <col min="1" max="1" width="3.33203125" customWidth="1"/>
    <col min="2" max="2" width="30.6640625" customWidth="1"/>
    <col min="3" max="3" width="33" customWidth="1"/>
    <col min="4" max="4" width="21.6640625" customWidth="1"/>
    <col min="5" max="5" width="20.33203125" customWidth="1"/>
    <col min="6" max="6" width="17.33203125" customWidth="1"/>
    <col min="7" max="7" width="13.1640625" style="9" customWidth="1"/>
    <col min="8" max="256" width="8.83203125" customWidth="1"/>
  </cols>
  <sheetData>
    <row r="1" spans="2:7" s="17" customFormat="1" ht="15.75" customHeight="1" x14ac:dyDescent="0.25">
      <c r="B1" s="62" t="s">
        <v>28</v>
      </c>
      <c r="C1" s="16"/>
      <c r="D1" s="16"/>
      <c r="E1" s="16"/>
      <c r="G1" s="18"/>
    </row>
    <row r="2" spans="2:7" s="17" customFormat="1" ht="15.75" customHeight="1" x14ac:dyDescent="0.25">
      <c r="B2" s="15" t="s">
        <v>23</v>
      </c>
      <c r="C2" s="16"/>
      <c r="D2" s="16"/>
      <c r="E2" s="16"/>
      <c r="G2" s="18"/>
    </row>
    <row r="3" spans="2:7" s="17" customFormat="1" ht="15.75" customHeight="1" x14ac:dyDescent="0.25">
      <c r="B3" s="15" t="s">
        <v>0</v>
      </c>
      <c r="C3" s="16"/>
      <c r="D3" s="16"/>
      <c r="E3" s="16"/>
      <c r="G3" s="18"/>
    </row>
    <row r="4" spans="2:7" ht="16" x14ac:dyDescent="0.25">
      <c r="B4" s="64"/>
      <c r="C4" s="65"/>
      <c r="D4" s="65"/>
      <c r="E4" s="2"/>
    </row>
    <row r="5" spans="2:7" ht="17" thickBot="1" x14ac:dyDescent="0.3">
      <c r="B5" s="63" t="s">
        <v>37</v>
      </c>
      <c r="C5" s="65"/>
      <c r="D5" s="65"/>
      <c r="E5" s="2"/>
    </row>
    <row r="6" spans="2:7" s="29" customFormat="1" ht="30.75" customHeight="1" thickBot="1" x14ac:dyDescent="0.2">
      <c r="B6" s="24" t="s">
        <v>38</v>
      </c>
      <c r="C6" s="66" t="s">
        <v>29</v>
      </c>
      <c r="D6" s="25" t="s">
        <v>39</v>
      </c>
      <c r="E6" s="26" t="s">
        <v>40</v>
      </c>
      <c r="F6" s="27" t="s">
        <v>57</v>
      </c>
      <c r="G6" s="28" t="s">
        <v>41</v>
      </c>
    </row>
    <row r="7" spans="2:7" x14ac:dyDescent="0.15">
      <c r="B7" s="3" t="s">
        <v>1</v>
      </c>
      <c r="C7" s="5" t="s">
        <v>60</v>
      </c>
      <c r="D7" s="21">
        <v>37990</v>
      </c>
      <c r="E7" s="21">
        <v>38050</v>
      </c>
      <c r="F7" s="53">
        <v>200</v>
      </c>
      <c r="G7" s="79">
        <f>DAYS360(D7,E7,FALSE)</f>
        <v>60</v>
      </c>
    </row>
    <row r="8" spans="2:7" x14ac:dyDescent="0.15">
      <c r="B8" s="19" t="s">
        <v>2</v>
      </c>
      <c r="C8" s="20" t="s">
        <v>61</v>
      </c>
      <c r="D8" s="22">
        <v>38006</v>
      </c>
      <c r="E8" s="22">
        <v>38038</v>
      </c>
      <c r="F8" s="54">
        <v>400</v>
      </c>
      <c r="G8" s="80">
        <f t="shared" ref="G8:G28" si="0">DAYS360(D8,E8,FALSE)</f>
        <v>31</v>
      </c>
    </row>
    <row r="9" spans="2:7" x14ac:dyDescent="0.15">
      <c r="B9" s="4" t="s">
        <v>58</v>
      </c>
      <c r="C9" s="6" t="s">
        <v>62</v>
      </c>
      <c r="D9" s="21">
        <v>38023</v>
      </c>
      <c r="E9" s="21">
        <v>38093</v>
      </c>
      <c r="F9" s="55">
        <v>500</v>
      </c>
      <c r="G9" s="80">
        <f t="shared" si="0"/>
        <v>70</v>
      </c>
    </row>
    <row r="10" spans="2:7" x14ac:dyDescent="0.15">
      <c r="B10" s="19" t="s">
        <v>3</v>
      </c>
      <c r="C10" s="20" t="s">
        <v>63</v>
      </c>
      <c r="D10" s="22">
        <v>38041</v>
      </c>
      <c r="E10" s="22">
        <v>38102</v>
      </c>
      <c r="F10" s="54">
        <v>150</v>
      </c>
      <c r="G10" s="80">
        <f t="shared" si="0"/>
        <v>61</v>
      </c>
    </row>
    <row r="11" spans="2:7" x14ac:dyDescent="0.15">
      <c r="B11" s="4" t="s">
        <v>4</v>
      </c>
      <c r="C11" s="6" t="s">
        <v>62</v>
      </c>
      <c r="D11" s="21">
        <v>38054</v>
      </c>
      <c r="E11" s="21">
        <v>38064</v>
      </c>
      <c r="F11" s="55">
        <v>250</v>
      </c>
      <c r="G11" s="80">
        <f t="shared" si="0"/>
        <v>10</v>
      </c>
    </row>
    <row r="12" spans="2:7" x14ac:dyDescent="0.15">
      <c r="B12" s="19" t="s">
        <v>5</v>
      </c>
      <c r="C12" s="20" t="s">
        <v>21</v>
      </c>
      <c r="D12" s="22">
        <v>38065</v>
      </c>
      <c r="E12" s="22">
        <v>38106</v>
      </c>
      <c r="F12" s="54">
        <v>300</v>
      </c>
      <c r="G12" s="80">
        <f t="shared" si="0"/>
        <v>40</v>
      </c>
    </row>
    <row r="13" spans="2:7" x14ac:dyDescent="0.15">
      <c r="B13" s="4" t="s">
        <v>6</v>
      </c>
      <c r="C13" s="6" t="s">
        <v>64</v>
      </c>
      <c r="D13" s="21">
        <v>38087</v>
      </c>
      <c r="E13" s="21">
        <v>38097</v>
      </c>
      <c r="F13" s="55">
        <v>500</v>
      </c>
      <c r="G13" s="80">
        <f t="shared" si="0"/>
        <v>10</v>
      </c>
    </row>
    <row r="14" spans="2:7" x14ac:dyDescent="0.15">
      <c r="B14" s="19" t="s">
        <v>7</v>
      </c>
      <c r="C14" s="20" t="s">
        <v>62</v>
      </c>
      <c r="D14" s="22">
        <v>38095</v>
      </c>
      <c r="E14" s="22">
        <v>38119</v>
      </c>
      <c r="F14" s="54">
        <v>750</v>
      </c>
      <c r="G14" s="80">
        <f t="shared" si="0"/>
        <v>24</v>
      </c>
    </row>
    <row r="15" spans="2:7" x14ac:dyDescent="0.15">
      <c r="B15" s="4" t="s">
        <v>8</v>
      </c>
      <c r="C15" s="6" t="s">
        <v>21</v>
      </c>
      <c r="D15" s="21">
        <v>38119</v>
      </c>
      <c r="E15" s="21">
        <v>38160</v>
      </c>
      <c r="F15" s="55">
        <v>450</v>
      </c>
      <c r="G15" s="80">
        <f t="shared" si="0"/>
        <v>40</v>
      </c>
    </row>
    <row r="16" spans="2:7" x14ac:dyDescent="0.15">
      <c r="B16" s="19" t="s">
        <v>59</v>
      </c>
      <c r="C16" s="20" t="s">
        <v>62</v>
      </c>
      <c r="D16" s="22">
        <v>38130</v>
      </c>
      <c r="E16" s="22">
        <v>38189</v>
      </c>
      <c r="F16" s="54">
        <v>250</v>
      </c>
      <c r="G16" s="80">
        <f t="shared" si="0"/>
        <v>58</v>
      </c>
    </row>
    <row r="17" spans="2:7" x14ac:dyDescent="0.15">
      <c r="B17" s="4" t="s">
        <v>9</v>
      </c>
      <c r="C17" s="6" t="s">
        <v>61</v>
      </c>
      <c r="D17" s="21">
        <v>38152</v>
      </c>
      <c r="E17" s="21">
        <v>38211</v>
      </c>
      <c r="F17" s="55">
        <v>200</v>
      </c>
      <c r="G17" s="80">
        <f t="shared" si="0"/>
        <v>58</v>
      </c>
    </row>
    <row r="18" spans="2:7" x14ac:dyDescent="0.15">
      <c r="B18" s="19" t="s">
        <v>10</v>
      </c>
      <c r="C18" s="20" t="s">
        <v>63</v>
      </c>
      <c r="D18" s="22">
        <v>38168</v>
      </c>
      <c r="E18" s="22">
        <v>38229</v>
      </c>
      <c r="F18" s="54">
        <v>180</v>
      </c>
      <c r="G18" s="80">
        <f t="shared" si="0"/>
        <v>60</v>
      </c>
    </row>
    <row r="19" spans="2:7" x14ac:dyDescent="0.15">
      <c r="B19" s="4" t="s">
        <v>11</v>
      </c>
      <c r="C19" s="6" t="s">
        <v>62</v>
      </c>
      <c r="D19" s="21">
        <v>38002</v>
      </c>
      <c r="E19" s="21">
        <v>38214</v>
      </c>
      <c r="F19" s="55">
        <v>250</v>
      </c>
      <c r="G19" s="80">
        <f t="shared" si="0"/>
        <v>209</v>
      </c>
    </row>
    <row r="20" spans="2:7" x14ac:dyDescent="0.15">
      <c r="B20" s="19" t="s">
        <v>12</v>
      </c>
      <c r="C20" s="20" t="s">
        <v>21</v>
      </c>
      <c r="D20" s="22">
        <v>38185</v>
      </c>
      <c r="E20" s="22">
        <v>38231</v>
      </c>
      <c r="F20" s="54">
        <v>240</v>
      </c>
      <c r="G20" s="80">
        <f t="shared" si="0"/>
        <v>44</v>
      </c>
    </row>
    <row r="21" spans="2:7" x14ac:dyDescent="0.15">
      <c r="B21" s="4" t="s">
        <v>13</v>
      </c>
      <c r="C21" s="6" t="s">
        <v>21</v>
      </c>
      <c r="D21" s="21">
        <v>38193</v>
      </c>
      <c r="E21" s="21">
        <v>38260</v>
      </c>
      <c r="F21" s="55">
        <v>320</v>
      </c>
      <c r="G21" s="80">
        <f t="shared" si="0"/>
        <v>65</v>
      </c>
    </row>
    <row r="22" spans="2:7" x14ac:dyDescent="0.15">
      <c r="B22" s="19" t="s">
        <v>14</v>
      </c>
      <c r="C22" s="20" t="s">
        <v>62</v>
      </c>
      <c r="D22" s="22">
        <v>38200</v>
      </c>
      <c r="E22" s="22">
        <v>38261</v>
      </c>
      <c r="F22" s="54">
        <v>550</v>
      </c>
      <c r="G22" s="80">
        <f t="shared" si="0"/>
        <v>60</v>
      </c>
    </row>
    <row r="23" spans="2:7" x14ac:dyDescent="0.15">
      <c r="B23" s="4" t="s">
        <v>15</v>
      </c>
      <c r="C23" s="6" t="s">
        <v>64</v>
      </c>
      <c r="D23" s="21">
        <v>38219</v>
      </c>
      <c r="E23" s="21">
        <v>38262</v>
      </c>
      <c r="F23" s="55">
        <v>350</v>
      </c>
      <c r="G23" s="80">
        <f t="shared" si="0"/>
        <v>42</v>
      </c>
    </row>
    <row r="24" spans="2:7" x14ac:dyDescent="0.15">
      <c r="B24" s="19" t="s">
        <v>16</v>
      </c>
      <c r="C24" s="20" t="s">
        <v>60</v>
      </c>
      <c r="D24" s="22">
        <v>38232</v>
      </c>
      <c r="E24" s="22">
        <v>38303</v>
      </c>
      <c r="F24" s="54">
        <v>200</v>
      </c>
      <c r="G24" s="80">
        <f t="shared" si="0"/>
        <v>70</v>
      </c>
    </row>
    <row r="25" spans="2:7" x14ac:dyDescent="0.15">
      <c r="B25" s="4" t="s">
        <v>17</v>
      </c>
      <c r="C25" s="6" t="s">
        <v>62</v>
      </c>
      <c r="D25" s="21">
        <v>38242</v>
      </c>
      <c r="E25" s="21">
        <v>38316</v>
      </c>
      <c r="F25" s="55">
        <v>220</v>
      </c>
      <c r="G25" s="80">
        <f t="shared" si="0"/>
        <v>73</v>
      </c>
    </row>
    <row r="26" spans="2:7" x14ac:dyDescent="0.15">
      <c r="B26" s="19" t="s">
        <v>18</v>
      </c>
      <c r="C26" s="20" t="s">
        <v>63</v>
      </c>
      <c r="D26" s="22">
        <v>38272</v>
      </c>
      <c r="E26" s="22">
        <v>38341</v>
      </c>
      <c r="F26" s="54">
        <v>600</v>
      </c>
      <c r="G26" s="80">
        <f t="shared" si="0"/>
        <v>68</v>
      </c>
    </row>
    <row r="27" spans="2:7" x14ac:dyDescent="0.15">
      <c r="B27" s="4" t="s">
        <v>19</v>
      </c>
      <c r="C27" s="6" t="s">
        <v>21</v>
      </c>
      <c r="D27" s="21">
        <v>38284</v>
      </c>
      <c r="E27" s="21">
        <v>38335</v>
      </c>
      <c r="F27" s="55">
        <v>525</v>
      </c>
      <c r="G27" s="80">
        <f t="shared" si="0"/>
        <v>50</v>
      </c>
    </row>
    <row r="28" spans="2:7" ht="14" thickBot="1" x14ac:dyDescent="0.2">
      <c r="B28" s="33" t="s">
        <v>20</v>
      </c>
      <c r="C28" s="61" t="s">
        <v>62</v>
      </c>
      <c r="D28" s="39">
        <v>38295</v>
      </c>
      <c r="E28" s="39">
        <v>38315</v>
      </c>
      <c r="F28" s="56">
        <v>180</v>
      </c>
      <c r="G28" s="81">
        <f t="shared" si="0"/>
        <v>20</v>
      </c>
    </row>
    <row r="29" spans="2:7" ht="14" thickBot="1" x14ac:dyDescent="0.2">
      <c r="B29" s="40"/>
      <c r="D29" s="41"/>
      <c r="E29" s="41"/>
      <c r="F29" s="42"/>
      <c r="G29" s="43"/>
    </row>
    <row r="30" spans="2:7" ht="14" thickBot="1" x14ac:dyDescent="0.2">
      <c r="B30" s="83" t="s">
        <v>22</v>
      </c>
      <c r="C30" s="52"/>
      <c r="D30" s="44"/>
      <c r="E30" s="45"/>
      <c r="F30" s="82">
        <f>SUM(F7:F28)</f>
        <v>7565</v>
      </c>
      <c r="G30" s="23"/>
    </row>
  </sheetData>
  <phoneticPr fontId="6" type="noConversion"/>
  <dataValidations count="1">
    <dataValidation type="list" allowBlank="1" showInputMessage="1" showErrorMessage="1" sqref="C6:C28">
      <formula1>Project_Type</formula1>
    </dataValidation>
  </dataValidations>
  <pageMargins left="0.75" right="0.75" top="1" bottom="1" header="0.5" footer="0.5"/>
  <pageSetup scale="88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  <pageSetUpPr fitToPage="1"/>
  </sheetPr>
  <dimension ref="B1:J30"/>
  <sheetViews>
    <sheetView showGridLines="0" topLeftCell="B1" workbookViewId="0">
      <selection activeCell="J6" sqref="J6:J28"/>
    </sheetView>
  </sheetViews>
  <sheetFormatPr baseColWidth="10" defaultRowHeight="13" x14ac:dyDescent="0.15"/>
  <cols>
    <col min="1" max="1" width="3.33203125" customWidth="1"/>
    <col min="2" max="2" width="28" customWidth="1"/>
    <col min="3" max="3" width="12.6640625" customWidth="1"/>
    <col min="4" max="4" width="13" customWidth="1"/>
    <col min="5" max="5" width="13.5" customWidth="1"/>
    <col min="6" max="6" width="12.6640625" customWidth="1"/>
    <col min="7" max="7" width="14.1640625" customWidth="1"/>
    <col min="8" max="8" width="14.5" customWidth="1"/>
    <col min="9" max="9" width="13" customWidth="1"/>
    <col min="10" max="10" width="14" customWidth="1"/>
    <col min="11" max="256" width="8.83203125" customWidth="1"/>
  </cols>
  <sheetData>
    <row r="1" spans="2:10" ht="14" x14ac:dyDescent="0.15">
      <c r="B1" s="62" t="s">
        <v>56</v>
      </c>
    </row>
    <row r="2" spans="2:10" ht="14" x14ac:dyDescent="0.15">
      <c r="B2" s="15" t="str">
        <f xml:space="preserve"> Actuals!B2</f>
        <v>Project Analysis for Business Consulting Firms</v>
      </c>
    </row>
    <row r="3" spans="2:10" ht="14" x14ac:dyDescent="0.15">
      <c r="B3" s="15" t="s">
        <v>0</v>
      </c>
    </row>
    <row r="4" spans="2:10" ht="17" thickBot="1" x14ac:dyDescent="0.3">
      <c r="B4" s="1"/>
      <c r="C4" s="7"/>
      <c r="J4" s="10"/>
    </row>
    <row r="5" spans="2:10" s="29" customFormat="1" ht="33" customHeight="1" thickBot="1" x14ac:dyDescent="0.2">
      <c r="B5" s="24" t="s">
        <v>38</v>
      </c>
      <c r="C5" s="86" t="str">
        <f>'Project Parameters'!C5</f>
        <v>Account manager</v>
      </c>
      <c r="D5" s="86" t="str">
        <f>'Project Parameters'!D5</f>
        <v>Project manager</v>
      </c>
      <c r="E5" s="86" t="str">
        <f>'Project Parameters'!E5</f>
        <v>Business analyst</v>
      </c>
      <c r="F5" s="86" t="str">
        <f>'Project Parameters'!F5</f>
        <v>Process specialist</v>
      </c>
      <c r="G5" s="86" t="str">
        <f>'Project Parameters'!G5</f>
        <v>Finance specialist</v>
      </c>
      <c r="H5" s="86" t="str">
        <f>'Project Parameters'!H5</f>
        <v>Administration staff</v>
      </c>
      <c r="I5" s="32" t="s">
        <v>42</v>
      </c>
      <c r="J5" s="28" t="s">
        <v>43</v>
      </c>
    </row>
    <row r="6" spans="2:10" x14ac:dyDescent="0.15">
      <c r="B6" s="3" t="s">
        <v>1</v>
      </c>
      <c r="C6" s="91">
        <f xml:space="preserve"> IF( Actuals!$C7 = 'Project Parameters'!$B$6, 'Project Parameters'!C$6 * 'Project Parameters'!C$13 * Actuals!$F7, IF(Actuals!$C7 = 'Project Parameters'!$B$7, 'Project Parameters'!C$7 * 'Project Parameters'!C$13 * Actuals!$F7, IF(Actuals!$C7 = 'Project Parameters'!$B$8, 'Project Parameters'!C$8 * 'Project Parameters'!C$13 * Actuals!$F7, IF(Actuals!$C7 = 'Project Parameters'!$B$9, 'Project Parameters'!C$9 * 'Project Parameters'!C$13 * Actuals!$F7, IF(Actuals!$C7 = 'Project Parameters'!$B$10, 'Project Parameters'!C$10 * 'Project Parameters'!C$13 * Actuals!$F7, IF(Actuals!$C7 = 'Project Parameters'!$B$11, 'Project Parameters'!C$11 * 'Project Parameters'!C$13 * Actuals!$F7,error))))))</f>
        <v>5000</v>
      </c>
      <c r="D6" s="91">
        <f xml:space="preserve"> IF( Actuals!$C7 = 'Project Parameters'!$B$6, 'Project Parameters'!D$6 * 'Project Parameters'!D$13 * Actuals!$F7, IF(Actuals!$C7 = 'Project Parameters'!$B$7, 'Project Parameters'!D$7 * 'Project Parameters'!D$13 * Actuals!$F7, IF(Actuals!$C7 = 'Project Parameters'!$B$8, 'Project Parameters'!D$8 * 'Project Parameters'!D$13 * Actuals!$F7, IF(Actuals!$C7 = 'Project Parameters'!$B$9, 'Project Parameters'!D$9 * 'Project Parameters'!D$13 * Actuals!$F7, IF(Actuals!$C7 = 'Project Parameters'!$B$10, 'Project Parameters'!D$10 * 'Project Parameters'!D$13 * Actuals!$F7, IF(Actuals!$C7 = 'Project Parameters'!$B$11, 'Project Parameters'!D$11 * 'Project Parameters'!D$13 * Actuals!$F7,error))))))</f>
        <v>9000</v>
      </c>
      <c r="E6" s="91">
        <f xml:space="preserve"> IF( Actuals!$C7 = 'Project Parameters'!$B$6, 'Project Parameters'!E$6 * 'Project Parameters'!E$13 * Actuals!$F7, IF(Actuals!$C7 = 'Project Parameters'!$B$7, 'Project Parameters'!E$7 * 'Project Parameters'!E$13 * Actuals!$F7, IF(Actuals!$C7 = 'Project Parameters'!$B$8, 'Project Parameters'!E$8 * 'Project Parameters'!E$13 * Actuals!$F7, IF(Actuals!$C7 = 'Project Parameters'!$B$9, 'Project Parameters'!E$9 * 'Project Parameters'!E$13 * Actuals!$F7, IF(Actuals!$C7 = 'Project Parameters'!$B$10, 'Project Parameters'!E$10 * 'Project Parameters'!E$13 * Actuals!$F7, IF(Actuals!$C7 = 'Project Parameters'!$B$11, 'Project Parameters'!E$11 * 'Project Parameters'!E$13 * Actuals!$F7,error))))))</f>
        <v>16000</v>
      </c>
      <c r="F6" s="91">
        <f xml:space="preserve"> IF( Actuals!$C7 = 'Project Parameters'!$B$6, 'Project Parameters'!F$6 * 'Project Parameters'!F$13 * Actuals!$F7, IF(Actuals!$C7 = 'Project Parameters'!$B$7, 'Project Parameters'!F$7 * 'Project Parameters'!F$13 * Actuals!$F7, IF(Actuals!$C7 = 'Project Parameters'!$B$8, 'Project Parameters'!F$8 * 'Project Parameters'!F$13 * Actuals!$F7, IF(Actuals!$C7 = 'Project Parameters'!$B$9, 'Project Parameters'!F$9 * 'Project Parameters'!F$13 * Actuals!$F7, IF(Actuals!$C7 = 'Project Parameters'!$B$10, 'Project Parameters'!F$10 * 'Project Parameters'!F$13 * Actuals!$F7, IF(Actuals!$C7 = 'Project Parameters'!$B$11, 'Project Parameters'!F$11 * 'Project Parameters'!F$13 * Actuals!$F7,error))))))</f>
        <v>3500</v>
      </c>
      <c r="G6" s="91">
        <f xml:space="preserve"> IF( Actuals!$C7 = 'Project Parameters'!$B$6, 'Project Parameters'!G$6 * 'Project Parameters'!G$13 * Actuals!$F7, IF(Actuals!$C7 = 'Project Parameters'!$B$7, 'Project Parameters'!G$7 * 'Project Parameters'!G$13 * Actuals!$F7, IF(Actuals!$C7 = 'Project Parameters'!$B$8, 'Project Parameters'!G$8 * 'Project Parameters'!G$13 * Actuals!$F7, IF(Actuals!$C7 = 'Project Parameters'!$B$9, 'Project Parameters'!G$9 * 'Project Parameters'!G$13 * Actuals!$F7, IF(Actuals!$C7 = 'Project Parameters'!$B$10, 'Project Parameters'!G$10 * 'Project Parameters'!G$13 * Actuals!$F7, IF(Actuals!$C7 = 'Project Parameters'!$B$11, 'Project Parameters'!G$11 * 'Project Parameters'!G$13 * Actuals!$F7,error))))))</f>
        <v>3000</v>
      </c>
      <c r="H6" s="94">
        <f xml:space="preserve"> IF( Actuals!$C7 = 'Project Parameters'!$B$6, 'Project Parameters'!H$6 * 'Project Parameters'!H$13 * Actuals!$F7, IF(Actuals!$C7 = 'Project Parameters'!$B$7, 'Project Parameters'!H$7 * 'Project Parameters'!H$13 * Actuals!$F7, IF(Actuals!$C7 = 'Project Parameters'!$B$8, 'Project Parameters'!H$8 * 'Project Parameters'!H$13 * Actuals!$F7, IF(Actuals!$C7 = 'Project Parameters'!$B$9, 'Project Parameters'!H$9 * 'Project Parameters'!H$13 * Actuals!$F7, IF(Actuals!$C7 = 'Project Parameters'!$B$10, 'Project Parameters'!H$10 * 'Project Parameters'!H$13 * Actuals!$F7, IF(Actuals!$C7 = 'Project Parameters'!$B$11, 'Project Parameters'!H$11 * 'Project Parameters'!H$13 * Actuals!$F7,error))))))</f>
        <v>1000</v>
      </c>
      <c r="I6" s="12">
        <f>MONTH(Actuals!E7)</f>
        <v>3</v>
      </c>
      <c r="J6" s="96">
        <f t="shared" ref="J6:J27" si="0">SUM(C6:H6)</f>
        <v>37500</v>
      </c>
    </row>
    <row r="7" spans="2:10" x14ac:dyDescent="0.15">
      <c r="B7" s="19" t="s">
        <v>2</v>
      </c>
      <c r="C7" s="91">
        <f xml:space="preserve"> IF( Actuals!$C8 = 'Project Parameters'!$B$6, 'Project Parameters'!C$6 * 'Project Parameters'!C$13 * Actuals!$F8, IF(Actuals!$C8 = 'Project Parameters'!$B$7, 'Project Parameters'!C$7 * 'Project Parameters'!C$13 * Actuals!$F8, IF(Actuals!$C8 = 'Project Parameters'!$B$8, 'Project Parameters'!C$8 * 'Project Parameters'!C$13 * Actuals!$F8, IF(Actuals!$C8 = 'Project Parameters'!$B$9, 'Project Parameters'!C$9 * 'Project Parameters'!C$13 * Actuals!$F8, IF(Actuals!$C8 = 'Project Parameters'!$B$10, 'Project Parameters'!C$10 * 'Project Parameters'!C$13 * Actuals!$F8, IF(Actuals!$C8 = 'Project Parameters'!$B$11, 'Project Parameters'!C$11 * 'Project Parameters'!C$13 * Actuals!$F8,error))))))</f>
        <v>10000</v>
      </c>
      <c r="D7" s="91">
        <f xml:space="preserve"> IF( Actuals!$C8 = 'Project Parameters'!$B$6, 'Project Parameters'!D$6 * 'Project Parameters'!D$13 * Actuals!$F8, IF(Actuals!$C8 = 'Project Parameters'!$B$7, 'Project Parameters'!D$7 * 'Project Parameters'!D$13 * Actuals!$F8, IF(Actuals!$C8 = 'Project Parameters'!$B$8, 'Project Parameters'!D$8 * 'Project Parameters'!D$13 * Actuals!$F8, IF(Actuals!$C8 = 'Project Parameters'!$B$9, 'Project Parameters'!D$9 * 'Project Parameters'!D$13 * Actuals!$F8, IF(Actuals!$C8 = 'Project Parameters'!$B$10, 'Project Parameters'!D$10 * 'Project Parameters'!D$13 * Actuals!$F8, IF(Actuals!$C8 = 'Project Parameters'!$B$11, 'Project Parameters'!D$11 * 'Project Parameters'!D$13 * Actuals!$F8,error))))))</f>
        <v>9000</v>
      </c>
      <c r="E7" s="91">
        <f xml:space="preserve"> IF( Actuals!$C8 = 'Project Parameters'!$B$6, 'Project Parameters'!E$6 * 'Project Parameters'!E$13 * Actuals!$F8, IF(Actuals!$C8 = 'Project Parameters'!$B$7, 'Project Parameters'!E$7 * 'Project Parameters'!E$13 * Actuals!$F8, IF(Actuals!$C8 = 'Project Parameters'!$B$8, 'Project Parameters'!E$8 * 'Project Parameters'!E$13 * Actuals!$F8, IF(Actuals!$C8 = 'Project Parameters'!$B$9, 'Project Parameters'!E$9 * 'Project Parameters'!E$13 * Actuals!$F8, IF(Actuals!$C8 = 'Project Parameters'!$B$10, 'Project Parameters'!E$10 * 'Project Parameters'!E$13 * Actuals!$F8, IF(Actuals!$C8 = 'Project Parameters'!$B$11, 'Project Parameters'!E$11 * 'Project Parameters'!E$13 * Actuals!$F8,error))))))</f>
        <v>8000</v>
      </c>
      <c r="F7" s="91">
        <f xml:space="preserve"> IF( Actuals!$C8 = 'Project Parameters'!$B$6, 'Project Parameters'!F$6 * 'Project Parameters'!F$13 * Actuals!$F8, IF(Actuals!$C8 = 'Project Parameters'!$B$7, 'Project Parameters'!F$7 * 'Project Parameters'!F$13 * Actuals!$F8, IF(Actuals!$C8 = 'Project Parameters'!$B$8, 'Project Parameters'!F$8 * 'Project Parameters'!F$13 * Actuals!$F8, IF(Actuals!$C8 = 'Project Parameters'!$B$9, 'Project Parameters'!F$9 * 'Project Parameters'!F$13 * Actuals!$F8, IF(Actuals!$C8 = 'Project Parameters'!$B$10, 'Project Parameters'!F$10 * 'Project Parameters'!F$13 * Actuals!$F8, IF(Actuals!$C8 = 'Project Parameters'!$B$11, 'Project Parameters'!F$11 * 'Project Parameters'!F$13 * Actuals!$F8,error))))))</f>
        <v>35000</v>
      </c>
      <c r="G7" s="91">
        <f xml:space="preserve"> IF( Actuals!$C8 = 'Project Parameters'!$B$6, 'Project Parameters'!G$6 * 'Project Parameters'!G$13 * Actuals!$F8, IF(Actuals!$C8 = 'Project Parameters'!$B$7, 'Project Parameters'!G$7 * 'Project Parameters'!G$13 * Actuals!$F8, IF(Actuals!$C8 = 'Project Parameters'!$B$8, 'Project Parameters'!G$8 * 'Project Parameters'!G$13 * Actuals!$F8, IF(Actuals!$C8 = 'Project Parameters'!$B$9, 'Project Parameters'!G$9 * 'Project Parameters'!G$13 * Actuals!$F8, IF(Actuals!$C8 = 'Project Parameters'!$B$10, 'Project Parameters'!G$10 * 'Project Parameters'!G$13 * Actuals!$F8, IF(Actuals!$C8 = 'Project Parameters'!$B$11, 'Project Parameters'!G$11 * 'Project Parameters'!G$13 * Actuals!$F8,error))))))</f>
        <v>6000</v>
      </c>
      <c r="H7" s="94">
        <f xml:space="preserve"> IF( Actuals!$C8 = 'Project Parameters'!$B$6, 'Project Parameters'!H$6 * 'Project Parameters'!H$13 * Actuals!$F8, IF(Actuals!$C8 = 'Project Parameters'!$B$7, 'Project Parameters'!H$7 * 'Project Parameters'!H$13 * Actuals!$F8, IF(Actuals!$C8 = 'Project Parameters'!$B$8, 'Project Parameters'!H$8 * 'Project Parameters'!H$13 * Actuals!$F8, IF(Actuals!$C8 = 'Project Parameters'!$B$9, 'Project Parameters'!H$9 * 'Project Parameters'!H$13 * Actuals!$F8, IF(Actuals!$C8 = 'Project Parameters'!$B$10, 'Project Parameters'!H$10 * 'Project Parameters'!H$13 * Actuals!$F8, IF(Actuals!$C8 = 'Project Parameters'!$B$11, 'Project Parameters'!H$11 * 'Project Parameters'!H$13 * Actuals!$F8,error))))))</f>
        <v>2000</v>
      </c>
      <c r="I7" s="13">
        <f>MONTH(Actuals!E8)</f>
        <v>2</v>
      </c>
      <c r="J7" s="97">
        <f t="shared" si="0"/>
        <v>70000</v>
      </c>
    </row>
    <row r="8" spans="2:10" x14ac:dyDescent="0.15">
      <c r="B8" s="4" t="s">
        <v>58</v>
      </c>
      <c r="C8" s="91">
        <f xml:space="preserve"> IF( Actuals!$C9 = 'Project Parameters'!$B$6, 'Project Parameters'!C$6 * 'Project Parameters'!C$13 * Actuals!$F9, IF(Actuals!$C9 = 'Project Parameters'!$B$7, 'Project Parameters'!C$7 * 'Project Parameters'!C$13 * Actuals!$F9, IF(Actuals!$C9 = 'Project Parameters'!$B$8, 'Project Parameters'!C$8 * 'Project Parameters'!C$13 * Actuals!$F9, IF(Actuals!$C9 = 'Project Parameters'!$B$9, 'Project Parameters'!C$9 * 'Project Parameters'!C$13 * Actuals!$F9, IF(Actuals!$C9 = 'Project Parameters'!$B$10, 'Project Parameters'!C$10 * 'Project Parameters'!C$13 * Actuals!$F9, IF(Actuals!$C9 = 'Project Parameters'!$B$11, 'Project Parameters'!C$11 * 'Project Parameters'!C$13 * Actuals!$F9,error))))))</f>
        <v>12500</v>
      </c>
      <c r="D8" s="91">
        <f xml:space="preserve"> IF( Actuals!$C9 = 'Project Parameters'!$B$6, 'Project Parameters'!D$6 * 'Project Parameters'!D$13 * Actuals!$F9, IF(Actuals!$C9 = 'Project Parameters'!$B$7, 'Project Parameters'!D$7 * 'Project Parameters'!D$13 * Actuals!$F9, IF(Actuals!$C9 = 'Project Parameters'!$B$8, 'Project Parameters'!D$8 * 'Project Parameters'!D$13 * Actuals!$F9, IF(Actuals!$C9 = 'Project Parameters'!$B$9, 'Project Parameters'!D$9 * 'Project Parameters'!D$13 * Actuals!$F9, IF(Actuals!$C9 = 'Project Parameters'!$B$10, 'Project Parameters'!D$10 * 'Project Parameters'!D$13 * Actuals!$F9, IF(Actuals!$C9 = 'Project Parameters'!$B$11, 'Project Parameters'!D$11 * 'Project Parameters'!D$13 * Actuals!$F9,error))))))</f>
        <v>22500</v>
      </c>
      <c r="E8" s="91">
        <f xml:space="preserve"> IF( Actuals!$C9 = 'Project Parameters'!$B$6, 'Project Parameters'!E$6 * 'Project Parameters'!E$13 * Actuals!$F9, IF(Actuals!$C9 = 'Project Parameters'!$B$7, 'Project Parameters'!E$7 * 'Project Parameters'!E$13 * Actuals!$F9, IF(Actuals!$C9 = 'Project Parameters'!$B$8, 'Project Parameters'!E$8 * 'Project Parameters'!E$13 * Actuals!$F9, IF(Actuals!$C9 = 'Project Parameters'!$B$9, 'Project Parameters'!E$9 * 'Project Parameters'!E$13 * Actuals!$F9, IF(Actuals!$C9 = 'Project Parameters'!$B$10, 'Project Parameters'!E$10 * 'Project Parameters'!E$13 * Actuals!$F9, IF(Actuals!$C9 = 'Project Parameters'!$B$11, 'Project Parameters'!E$11 * 'Project Parameters'!E$13 * Actuals!$F9,error))))))</f>
        <v>10000</v>
      </c>
      <c r="F8" s="91">
        <f xml:space="preserve"> IF( Actuals!$C9 = 'Project Parameters'!$B$6, 'Project Parameters'!F$6 * 'Project Parameters'!F$13 * Actuals!$F9, IF(Actuals!$C9 = 'Project Parameters'!$B$7, 'Project Parameters'!F$7 * 'Project Parameters'!F$13 * Actuals!$F9, IF(Actuals!$C9 = 'Project Parameters'!$B$8, 'Project Parameters'!F$8 * 'Project Parameters'!F$13 * Actuals!$F9, IF(Actuals!$C9 = 'Project Parameters'!$B$9, 'Project Parameters'!F$9 * 'Project Parameters'!F$13 * Actuals!$F9, IF(Actuals!$C9 = 'Project Parameters'!$B$10, 'Project Parameters'!F$10 * 'Project Parameters'!F$13 * Actuals!$F9, IF(Actuals!$C9 = 'Project Parameters'!$B$11, 'Project Parameters'!F$11 * 'Project Parameters'!F$13 * Actuals!$F9,error))))))</f>
        <v>17500</v>
      </c>
      <c r="G8" s="91">
        <f xml:space="preserve"> IF( Actuals!$C9 = 'Project Parameters'!$B$6, 'Project Parameters'!G$6 * 'Project Parameters'!G$13 * Actuals!$F9, IF(Actuals!$C9 = 'Project Parameters'!$B$7, 'Project Parameters'!G$7 * 'Project Parameters'!G$13 * Actuals!$F9, IF(Actuals!$C9 = 'Project Parameters'!$B$8, 'Project Parameters'!G$8 * 'Project Parameters'!G$13 * Actuals!$F9, IF(Actuals!$C9 = 'Project Parameters'!$B$9, 'Project Parameters'!G$9 * 'Project Parameters'!G$13 * Actuals!$F9, IF(Actuals!$C9 = 'Project Parameters'!$B$10, 'Project Parameters'!G$10 * 'Project Parameters'!G$13 * Actuals!$F9, IF(Actuals!$C9 = 'Project Parameters'!$B$11, 'Project Parameters'!G$11 * 'Project Parameters'!G$13 * Actuals!$F9,error))))))</f>
        <v>22500</v>
      </c>
      <c r="H8" s="94">
        <f xml:space="preserve"> IF( Actuals!$C9 = 'Project Parameters'!$B$6, 'Project Parameters'!H$6 * 'Project Parameters'!H$13 * Actuals!$F9, IF(Actuals!$C9 = 'Project Parameters'!$B$7, 'Project Parameters'!H$7 * 'Project Parameters'!H$13 * Actuals!$F9, IF(Actuals!$C9 = 'Project Parameters'!$B$8, 'Project Parameters'!H$8 * 'Project Parameters'!H$13 * Actuals!$F9, IF(Actuals!$C9 = 'Project Parameters'!$B$9, 'Project Parameters'!H$9 * 'Project Parameters'!H$13 * Actuals!$F9, IF(Actuals!$C9 = 'Project Parameters'!$B$10, 'Project Parameters'!H$10 * 'Project Parameters'!H$13 * Actuals!$F9, IF(Actuals!$C9 = 'Project Parameters'!$B$11, 'Project Parameters'!H$11 * 'Project Parameters'!H$13 * Actuals!$F9,error))))))</f>
        <v>2500</v>
      </c>
      <c r="I8" s="13">
        <f>MONTH(Actuals!E9)</f>
        <v>4</v>
      </c>
      <c r="J8" s="97">
        <f t="shared" si="0"/>
        <v>87500</v>
      </c>
    </row>
    <row r="9" spans="2:10" x14ac:dyDescent="0.15">
      <c r="B9" s="19" t="s">
        <v>3</v>
      </c>
      <c r="C9" s="91">
        <f xml:space="preserve"> IF( Actuals!$C10 = 'Project Parameters'!$B$6, 'Project Parameters'!C$6 * 'Project Parameters'!C$13 * Actuals!$F10, IF(Actuals!$C10 = 'Project Parameters'!$B$7, 'Project Parameters'!C$7 * 'Project Parameters'!C$13 * Actuals!$F10, IF(Actuals!$C10 = 'Project Parameters'!$B$8, 'Project Parameters'!C$8 * 'Project Parameters'!C$13 * Actuals!$F10, IF(Actuals!$C10 = 'Project Parameters'!$B$9, 'Project Parameters'!C$9 * 'Project Parameters'!C$13 * Actuals!$F10, IF(Actuals!$C10 = 'Project Parameters'!$B$10, 'Project Parameters'!C$10 * 'Project Parameters'!C$13 * Actuals!$F10, IF(Actuals!$C10 = 'Project Parameters'!$B$11, 'Project Parameters'!C$11 * 'Project Parameters'!C$13 * Actuals!$F10,error))))))</f>
        <v>3750</v>
      </c>
      <c r="D9" s="91">
        <f xml:space="preserve"> IF( Actuals!$C10 = 'Project Parameters'!$B$6, 'Project Parameters'!D$6 * 'Project Parameters'!D$13 * Actuals!$F10, IF(Actuals!$C10 = 'Project Parameters'!$B$7, 'Project Parameters'!D$7 * 'Project Parameters'!D$13 * Actuals!$F10, IF(Actuals!$C10 = 'Project Parameters'!$B$8, 'Project Parameters'!D$8 * 'Project Parameters'!D$13 * Actuals!$F10, IF(Actuals!$C10 = 'Project Parameters'!$B$9, 'Project Parameters'!D$9 * 'Project Parameters'!D$13 * Actuals!$F10, IF(Actuals!$C10 = 'Project Parameters'!$B$10, 'Project Parameters'!D$10 * 'Project Parameters'!D$13 * Actuals!$F10, IF(Actuals!$C10 = 'Project Parameters'!$B$11, 'Project Parameters'!D$11 * 'Project Parameters'!D$13 * Actuals!$F10,error))))))</f>
        <v>6750</v>
      </c>
      <c r="E9" s="91">
        <f xml:space="preserve"> IF( Actuals!$C10 = 'Project Parameters'!$B$6, 'Project Parameters'!E$6 * 'Project Parameters'!E$13 * Actuals!$F10, IF(Actuals!$C10 = 'Project Parameters'!$B$7, 'Project Parameters'!E$7 * 'Project Parameters'!E$13 * Actuals!$F10, IF(Actuals!$C10 = 'Project Parameters'!$B$8, 'Project Parameters'!E$8 * 'Project Parameters'!E$13 * Actuals!$F10, IF(Actuals!$C10 = 'Project Parameters'!$B$9, 'Project Parameters'!E$9 * 'Project Parameters'!E$13 * Actuals!$F10, IF(Actuals!$C10 = 'Project Parameters'!$B$10, 'Project Parameters'!E$10 * 'Project Parameters'!E$13 * Actuals!$F10, IF(Actuals!$C10 = 'Project Parameters'!$B$11, 'Project Parameters'!E$11 * 'Project Parameters'!E$13 * Actuals!$F10,error))))))</f>
        <v>3000</v>
      </c>
      <c r="F9" s="91">
        <f xml:space="preserve"> IF( Actuals!$C10 = 'Project Parameters'!$B$6, 'Project Parameters'!F$6 * 'Project Parameters'!F$13 * Actuals!$F10, IF(Actuals!$C10 = 'Project Parameters'!$B$7, 'Project Parameters'!F$7 * 'Project Parameters'!F$13 * Actuals!$F10, IF(Actuals!$C10 = 'Project Parameters'!$B$8, 'Project Parameters'!F$8 * 'Project Parameters'!F$13 * Actuals!$F10, IF(Actuals!$C10 = 'Project Parameters'!$B$9, 'Project Parameters'!F$9 * 'Project Parameters'!F$13 * Actuals!$F10, IF(Actuals!$C10 = 'Project Parameters'!$B$10, 'Project Parameters'!F$10 * 'Project Parameters'!F$13 * Actuals!$F10, IF(Actuals!$C10 = 'Project Parameters'!$B$11, 'Project Parameters'!F$11 * 'Project Parameters'!F$13 * Actuals!$F10,error))))))</f>
        <v>10500</v>
      </c>
      <c r="G9" s="91">
        <f xml:space="preserve"> IF( Actuals!$C10 = 'Project Parameters'!$B$6, 'Project Parameters'!G$6 * 'Project Parameters'!G$13 * Actuals!$F10, IF(Actuals!$C10 = 'Project Parameters'!$B$7, 'Project Parameters'!G$7 * 'Project Parameters'!G$13 * Actuals!$F10, IF(Actuals!$C10 = 'Project Parameters'!$B$8, 'Project Parameters'!G$8 * 'Project Parameters'!G$13 * Actuals!$F10, IF(Actuals!$C10 = 'Project Parameters'!$B$9, 'Project Parameters'!G$9 * 'Project Parameters'!G$13 * Actuals!$F10, IF(Actuals!$C10 = 'Project Parameters'!$B$10, 'Project Parameters'!G$10 * 'Project Parameters'!G$13 * Actuals!$F10, IF(Actuals!$C10 = 'Project Parameters'!$B$11, 'Project Parameters'!G$11 * 'Project Parameters'!G$13 * Actuals!$F10,error))))))</f>
        <v>2250</v>
      </c>
      <c r="H9" s="94">
        <f xml:space="preserve"> IF( Actuals!$C10 = 'Project Parameters'!$B$6, 'Project Parameters'!H$6 * 'Project Parameters'!H$13 * Actuals!$F10, IF(Actuals!$C10 = 'Project Parameters'!$B$7, 'Project Parameters'!H$7 * 'Project Parameters'!H$13 * Actuals!$F10, IF(Actuals!$C10 = 'Project Parameters'!$B$8, 'Project Parameters'!H$8 * 'Project Parameters'!H$13 * Actuals!$F10, IF(Actuals!$C10 = 'Project Parameters'!$B$9, 'Project Parameters'!H$9 * 'Project Parameters'!H$13 * Actuals!$F10, IF(Actuals!$C10 = 'Project Parameters'!$B$10, 'Project Parameters'!H$10 * 'Project Parameters'!H$13 * Actuals!$F10, IF(Actuals!$C10 = 'Project Parameters'!$B$11, 'Project Parameters'!H$11 * 'Project Parameters'!H$13 * Actuals!$F10,error))))))</f>
        <v>750</v>
      </c>
      <c r="I9" s="13">
        <f>MONTH(Actuals!E10)</f>
        <v>4</v>
      </c>
      <c r="J9" s="97">
        <f t="shared" si="0"/>
        <v>27000</v>
      </c>
    </row>
    <row r="10" spans="2:10" x14ac:dyDescent="0.15">
      <c r="B10" s="4" t="s">
        <v>4</v>
      </c>
      <c r="C10" s="91">
        <f xml:space="preserve"> IF( Actuals!$C11 = 'Project Parameters'!$B$6, 'Project Parameters'!C$6 * 'Project Parameters'!C$13 * Actuals!$F11, IF(Actuals!$C11 = 'Project Parameters'!$B$7, 'Project Parameters'!C$7 * 'Project Parameters'!C$13 * Actuals!$F11, IF(Actuals!$C11 = 'Project Parameters'!$B$8, 'Project Parameters'!C$8 * 'Project Parameters'!C$13 * Actuals!$F11, IF(Actuals!$C11 = 'Project Parameters'!$B$9, 'Project Parameters'!C$9 * 'Project Parameters'!C$13 * Actuals!$F11, IF(Actuals!$C11 = 'Project Parameters'!$B$10, 'Project Parameters'!C$10 * 'Project Parameters'!C$13 * Actuals!$F11, IF(Actuals!$C11 = 'Project Parameters'!$B$11, 'Project Parameters'!C$11 * 'Project Parameters'!C$13 * Actuals!$F11,error))))))</f>
        <v>6250</v>
      </c>
      <c r="D10" s="91">
        <f xml:space="preserve"> IF( Actuals!$C11 = 'Project Parameters'!$B$6, 'Project Parameters'!D$6 * 'Project Parameters'!D$13 * Actuals!$F11, IF(Actuals!$C11 = 'Project Parameters'!$B$7, 'Project Parameters'!D$7 * 'Project Parameters'!D$13 * Actuals!$F11, IF(Actuals!$C11 = 'Project Parameters'!$B$8, 'Project Parameters'!D$8 * 'Project Parameters'!D$13 * Actuals!$F11, IF(Actuals!$C11 = 'Project Parameters'!$B$9, 'Project Parameters'!D$9 * 'Project Parameters'!D$13 * Actuals!$F11, IF(Actuals!$C11 = 'Project Parameters'!$B$10, 'Project Parameters'!D$10 * 'Project Parameters'!D$13 * Actuals!$F11, IF(Actuals!$C11 = 'Project Parameters'!$B$11, 'Project Parameters'!D$11 * 'Project Parameters'!D$13 * Actuals!$F11,error))))))</f>
        <v>11250</v>
      </c>
      <c r="E10" s="91">
        <f xml:space="preserve"> IF( Actuals!$C11 = 'Project Parameters'!$B$6, 'Project Parameters'!E$6 * 'Project Parameters'!E$13 * Actuals!$F11, IF(Actuals!$C11 = 'Project Parameters'!$B$7, 'Project Parameters'!E$7 * 'Project Parameters'!E$13 * Actuals!$F11, IF(Actuals!$C11 = 'Project Parameters'!$B$8, 'Project Parameters'!E$8 * 'Project Parameters'!E$13 * Actuals!$F11, IF(Actuals!$C11 = 'Project Parameters'!$B$9, 'Project Parameters'!E$9 * 'Project Parameters'!E$13 * Actuals!$F11, IF(Actuals!$C11 = 'Project Parameters'!$B$10, 'Project Parameters'!E$10 * 'Project Parameters'!E$13 * Actuals!$F11, IF(Actuals!$C11 = 'Project Parameters'!$B$11, 'Project Parameters'!E$11 * 'Project Parameters'!E$13 * Actuals!$F11,error))))))</f>
        <v>5000</v>
      </c>
      <c r="F10" s="91">
        <f xml:space="preserve"> IF( Actuals!$C11 = 'Project Parameters'!$B$6, 'Project Parameters'!F$6 * 'Project Parameters'!F$13 * Actuals!$F11, IF(Actuals!$C11 = 'Project Parameters'!$B$7, 'Project Parameters'!F$7 * 'Project Parameters'!F$13 * Actuals!$F11, IF(Actuals!$C11 = 'Project Parameters'!$B$8, 'Project Parameters'!F$8 * 'Project Parameters'!F$13 * Actuals!$F11, IF(Actuals!$C11 = 'Project Parameters'!$B$9, 'Project Parameters'!F$9 * 'Project Parameters'!F$13 * Actuals!$F11, IF(Actuals!$C11 = 'Project Parameters'!$B$10, 'Project Parameters'!F$10 * 'Project Parameters'!F$13 * Actuals!$F11, IF(Actuals!$C11 = 'Project Parameters'!$B$11, 'Project Parameters'!F$11 * 'Project Parameters'!F$13 * Actuals!$F11,error))))))</f>
        <v>8750</v>
      </c>
      <c r="G10" s="91">
        <f xml:space="preserve"> IF( Actuals!$C11 = 'Project Parameters'!$B$6, 'Project Parameters'!G$6 * 'Project Parameters'!G$13 * Actuals!$F11, IF(Actuals!$C11 = 'Project Parameters'!$B$7, 'Project Parameters'!G$7 * 'Project Parameters'!G$13 * Actuals!$F11, IF(Actuals!$C11 = 'Project Parameters'!$B$8, 'Project Parameters'!G$8 * 'Project Parameters'!G$13 * Actuals!$F11, IF(Actuals!$C11 = 'Project Parameters'!$B$9, 'Project Parameters'!G$9 * 'Project Parameters'!G$13 * Actuals!$F11, IF(Actuals!$C11 = 'Project Parameters'!$B$10, 'Project Parameters'!G$10 * 'Project Parameters'!G$13 * Actuals!$F11, IF(Actuals!$C11 = 'Project Parameters'!$B$11, 'Project Parameters'!G$11 * 'Project Parameters'!G$13 * Actuals!$F11,error))))))</f>
        <v>11250</v>
      </c>
      <c r="H10" s="94">
        <f xml:space="preserve"> IF( Actuals!$C11 = 'Project Parameters'!$B$6, 'Project Parameters'!H$6 * 'Project Parameters'!H$13 * Actuals!$F11, IF(Actuals!$C11 = 'Project Parameters'!$B$7, 'Project Parameters'!H$7 * 'Project Parameters'!H$13 * Actuals!$F11, IF(Actuals!$C11 = 'Project Parameters'!$B$8, 'Project Parameters'!H$8 * 'Project Parameters'!H$13 * Actuals!$F11, IF(Actuals!$C11 = 'Project Parameters'!$B$9, 'Project Parameters'!H$9 * 'Project Parameters'!H$13 * Actuals!$F11, IF(Actuals!$C11 = 'Project Parameters'!$B$10, 'Project Parameters'!H$10 * 'Project Parameters'!H$13 * Actuals!$F11, IF(Actuals!$C11 = 'Project Parameters'!$B$11, 'Project Parameters'!H$11 * 'Project Parameters'!H$13 * Actuals!$F11,error))))))</f>
        <v>1250</v>
      </c>
      <c r="I10" s="13">
        <f>MONTH(Actuals!E11)</f>
        <v>3</v>
      </c>
      <c r="J10" s="97">
        <f t="shared" si="0"/>
        <v>43750</v>
      </c>
    </row>
    <row r="11" spans="2:10" x14ac:dyDescent="0.15">
      <c r="B11" s="19" t="s">
        <v>5</v>
      </c>
      <c r="C11" s="91">
        <f xml:space="preserve"> IF( Actuals!$C12 = 'Project Parameters'!$B$6, 'Project Parameters'!C$6 * 'Project Parameters'!C$13 * Actuals!$F12, IF(Actuals!$C12 = 'Project Parameters'!$B$7, 'Project Parameters'!C$7 * 'Project Parameters'!C$13 * Actuals!$F12, IF(Actuals!$C12 = 'Project Parameters'!$B$8, 'Project Parameters'!C$8 * 'Project Parameters'!C$13 * Actuals!$F12, IF(Actuals!$C12 = 'Project Parameters'!$B$9, 'Project Parameters'!C$9 * 'Project Parameters'!C$13 * Actuals!$F12, IF(Actuals!$C12 = 'Project Parameters'!$B$10, 'Project Parameters'!C$10 * 'Project Parameters'!C$13 * Actuals!$F12, IF(Actuals!$C12 = 'Project Parameters'!$B$11, 'Project Parameters'!C$11 * 'Project Parameters'!C$13 * Actuals!$F12,error))))))</f>
        <v>7500</v>
      </c>
      <c r="D11" s="91">
        <f xml:space="preserve"> IF( Actuals!$C12 = 'Project Parameters'!$B$6, 'Project Parameters'!D$6 * 'Project Parameters'!D$13 * Actuals!$F12, IF(Actuals!$C12 = 'Project Parameters'!$B$7, 'Project Parameters'!D$7 * 'Project Parameters'!D$13 * Actuals!$F12, IF(Actuals!$C12 = 'Project Parameters'!$B$8, 'Project Parameters'!D$8 * 'Project Parameters'!D$13 * Actuals!$F12, IF(Actuals!$C12 = 'Project Parameters'!$B$9, 'Project Parameters'!D$9 * 'Project Parameters'!D$13 * Actuals!$F12, IF(Actuals!$C12 = 'Project Parameters'!$B$10, 'Project Parameters'!D$10 * 'Project Parameters'!D$13 * Actuals!$F12, IF(Actuals!$C12 = 'Project Parameters'!$B$11, 'Project Parameters'!D$11 * 'Project Parameters'!D$13 * Actuals!$F12,error))))))</f>
        <v>13500</v>
      </c>
      <c r="E11" s="91">
        <f xml:space="preserve"> IF( Actuals!$C12 = 'Project Parameters'!$B$6, 'Project Parameters'!E$6 * 'Project Parameters'!E$13 * Actuals!$F12, IF(Actuals!$C12 = 'Project Parameters'!$B$7, 'Project Parameters'!E$7 * 'Project Parameters'!E$13 * Actuals!$F12, IF(Actuals!$C12 = 'Project Parameters'!$B$8, 'Project Parameters'!E$8 * 'Project Parameters'!E$13 * Actuals!$F12, IF(Actuals!$C12 = 'Project Parameters'!$B$9, 'Project Parameters'!E$9 * 'Project Parameters'!E$13 * Actuals!$F12, IF(Actuals!$C12 = 'Project Parameters'!$B$10, 'Project Parameters'!E$10 * 'Project Parameters'!E$13 * Actuals!$F12, IF(Actuals!$C12 = 'Project Parameters'!$B$11, 'Project Parameters'!E$11 * 'Project Parameters'!E$13 * Actuals!$F12,error))))))</f>
        <v>12000</v>
      </c>
      <c r="F11" s="91">
        <f xml:space="preserve"> IF( Actuals!$C12 = 'Project Parameters'!$B$6, 'Project Parameters'!F$6 * 'Project Parameters'!F$13 * Actuals!$F12, IF(Actuals!$C12 = 'Project Parameters'!$B$7, 'Project Parameters'!F$7 * 'Project Parameters'!F$13 * Actuals!$F12, IF(Actuals!$C12 = 'Project Parameters'!$B$8, 'Project Parameters'!F$8 * 'Project Parameters'!F$13 * Actuals!$F12, IF(Actuals!$C12 = 'Project Parameters'!$B$9, 'Project Parameters'!F$9 * 'Project Parameters'!F$13 * Actuals!$F12, IF(Actuals!$C12 = 'Project Parameters'!$B$10, 'Project Parameters'!F$10 * 'Project Parameters'!F$13 * Actuals!$F12, IF(Actuals!$C12 = 'Project Parameters'!$B$11, 'Project Parameters'!F$11 * 'Project Parameters'!F$13 * Actuals!$F12,error))))))</f>
        <v>10500</v>
      </c>
      <c r="G11" s="91">
        <f xml:space="preserve"> IF( Actuals!$C12 = 'Project Parameters'!$B$6, 'Project Parameters'!G$6 * 'Project Parameters'!G$13 * Actuals!$F12, IF(Actuals!$C12 = 'Project Parameters'!$B$7, 'Project Parameters'!G$7 * 'Project Parameters'!G$13 * Actuals!$F12, IF(Actuals!$C12 = 'Project Parameters'!$B$8, 'Project Parameters'!G$8 * 'Project Parameters'!G$13 * Actuals!$F12, IF(Actuals!$C12 = 'Project Parameters'!$B$9, 'Project Parameters'!G$9 * 'Project Parameters'!G$13 * Actuals!$F12, IF(Actuals!$C12 = 'Project Parameters'!$B$10, 'Project Parameters'!G$10 * 'Project Parameters'!G$13 * Actuals!$F12, IF(Actuals!$C12 = 'Project Parameters'!$B$11, 'Project Parameters'!G$11 * 'Project Parameters'!G$13 * Actuals!$F12,error))))))</f>
        <v>9000</v>
      </c>
      <c r="H11" s="94">
        <f xml:space="preserve"> IF( Actuals!$C12 = 'Project Parameters'!$B$6, 'Project Parameters'!H$6 * 'Project Parameters'!H$13 * Actuals!$F12, IF(Actuals!$C12 = 'Project Parameters'!$B$7, 'Project Parameters'!H$7 * 'Project Parameters'!H$13 * Actuals!$F12, IF(Actuals!$C12 = 'Project Parameters'!$B$8, 'Project Parameters'!H$8 * 'Project Parameters'!H$13 * Actuals!$F12, IF(Actuals!$C12 = 'Project Parameters'!$B$9, 'Project Parameters'!H$9 * 'Project Parameters'!H$13 * Actuals!$F12, IF(Actuals!$C12 = 'Project Parameters'!$B$10, 'Project Parameters'!H$10 * 'Project Parameters'!H$13 * Actuals!$F12, IF(Actuals!$C12 = 'Project Parameters'!$B$11, 'Project Parameters'!H$11 * 'Project Parameters'!H$13 * Actuals!$F12,error))))))</f>
        <v>1500</v>
      </c>
      <c r="I11" s="13">
        <f>MONTH(Actuals!E12)</f>
        <v>4</v>
      </c>
      <c r="J11" s="97">
        <f t="shared" si="0"/>
        <v>54000</v>
      </c>
    </row>
    <row r="12" spans="2:10" x14ac:dyDescent="0.15">
      <c r="B12" s="4" t="s">
        <v>6</v>
      </c>
      <c r="C12" s="91">
        <f xml:space="preserve"> IF( Actuals!$C13 = 'Project Parameters'!$B$6, 'Project Parameters'!C$6 * 'Project Parameters'!C$13 * Actuals!$F13, IF(Actuals!$C13 = 'Project Parameters'!$B$7, 'Project Parameters'!C$7 * 'Project Parameters'!C$13 * Actuals!$F13, IF(Actuals!$C13 = 'Project Parameters'!$B$8, 'Project Parameters'!C$8 * 'Project Parameters'!C$13 * Actuals!$F13, IF(Actuals!$C13 = 'Project Parameters'!$B$9, 'Project Parameters'!C$9 * 'Project Parameters'!C$13 * Actuals!$F13, IF(Actuals!$C13 = 'Project Parameters'!$B$10, 'Project Parameters'!C$10 * 'Project Parameters'!C$13 * Actuals!$F13, IF(Actuals!$C13 = 'Project Parameters'!$B$11, 'Project Parameters'!C$11 * 'Project Parameters'!C$13 * Actuals!$F13,error))))))</f>
        <v>12500</v>
      </c>
      <c r="D12" s="91">
        <f xml:space="preserve"> IF( Actuals!$C13 = 'Project Parameters'!$B$6, 'Project Parameters'!D$6 * 'Project Parameters'!D$13 * Actuals!$F13, IF(Actuals!$C13 = 'Project Parameters'!$B$7, 'Project Parameters'!D$7 * 'Project Parameters'!D$13 * Actuals!$F13, IF(Actuals!$C13 = 'Project Parameters'!$B$8, 'Project Parameters'!D$8 * 'Project Parameters'!D$13 * Actuals!$F13, IF(Actuals!$C13 = 'Project Parameters'!$B$9, 'Project Parameters'!D$9 * 'Project Parameters'!D$13 * Actuals!$F13, IF(Actuals!$C13 = 'Project Parameters'!$B$10, 'Project Parameters'!D$10 * 'Project Parameters'!D$13 * Actuals!$F13, IF(Actuals!$C13 = 'Project Parameters'!$B$11, 'Project Parameters'!D$11 * 'Project Parameters'!D$13 * Actuals!$F13,error))))))</f>
        <v>11250</v>
      </c>
      <c r="E12" s="91">
        <f xml:space="preserve"> IF( Actuals!$C13 = 'Project Parameters'!$B$6, 'Project Parameters'!E$6 * 'Project Parameters'!E$13 * Actuals!$F13, IF(Actuals!$C13 = 'Project Parameters'!$B$7, 'Project Parameters'!E$7 * 'Project Parameters'!E$13 * Actuals!$F13, IF(Actuals!$C13 = 'Project Parameters'!$B$8, 'Project Parameters'!E$8 * 'Project Parameters'!E$13 * Actuals!$F13, IF(Actuals!$C13 = 'Project Parameters'!$B$9, 'Project Parameters'!E$9 * 'Project Parameters'!E$13 * Actuals!$F13, IF(Actuals!$C13 = 'Project Parameters'!$B$10, 'Project Parameters'!E$10 * 'Project Parameters'!E$13 * Actuals!$F13, IF(Actuals!$C13 = 'Project Parameters'!$B$11, 'Project Parameters'!E$11 * 'Project Parameters'!E$13 * Actuals!$F13,error))))))</f>
        <v>50000</v>
      </c>
      <c r="F12" s="91">
        <f xml:space="preserve"> IF( Actuals!$C13 = 'Project Parameters'!$B$6, 'Project Parameters'!F$6 * 'Project Parameters'!F$13 * Actuals!$F13, IF(Actuals!$C13 = 'Project Parameters'!$B$7, 'Project Parameters'!F$7 * 'Project Parameters'!F$13 * Actuals!$F13, IF(Actuals!$C13 = 'Project Parameters'!$B$8, 'Project Parameters'!F$8 * 'Project Parameters'!F$13 * Actuals!$F13, IF(Actuals!$C13 = 'Project Parameters'!$B$9, 'Project Parameters'!F$9 * 'Project Parameters'!F$13 * Actuals!$F13, IF(Actuals!$C13 = 'Project Parameters'!$B$10, 'Project Parameters'!F$10 * 'Project Parameters'!F$13 * Actuals!$F13, IF(Actuals!$C13 = 'Project Parameters'!$B$11, 'Project Parameters'!F$11 * 'Project Parameters'!F$13 * Actuals!$F13,error))))))</f>
        <v>0</v>
      </c>
      <c r="G12" s="91">
        <f xml:space="preserve"> IF( Actuals!$C13 = 'Project Parameters'!$B$6, 'Project Parameters'!G$6 * 'Project Parameters'!G$13 * Actuals!$F13, IF(Actuals!$C13 = 'Project Parameters'!$B$7, 'Project Parameters'!G$7 * 'Project Parameters'!G$13 * Actuals!$F13, IF(Actuals!$C13 = 'Project Parameters'!$B$8, 'Project Parameters'!G$8 * 'Project Parameters'!G$13 * Actuals!$F13, IF(Actuals!$C13 = 'Project Parameters'!$B$9, 'Project Parameters'!G$9 * 'Project Parameters'!G$13 * Actuals!$F13, IF(Actuals!$C13 = 'Project Parameters'!$B$10, 'Project Parameters'!G$10 * 'Project Parameters'!G$13 * Actuals!$F13, IF(Actuals!$C13 = 'Project Parameters'!$B$11, 'Project Parameters'!G$11 * 'Project Parameters'!G$13 * Actuals!$F13,error))))))</f>
        <v>15000</v>
      </c>
      <c r="H12" s="94">
        <f xml:space="preserve"> IF( Actuals!$C13 = 'Project Parameters'!$B$6, 'Project Parameters'!H$6 * 'Project Parameters'!H$13 * Actuals!$F13, IF(Actuals!$C13 = 'Project Parameters'!$B$7, 'Project Parameters'!H$7 * 'Project Parameters'!H$13 * Actuals!$F13, IF(Actuals!$C13 = 'Project Parameters'!$B$8, 'Project Parameters'!H$8 * 'Project Parameters'!H$13 * Actuals!$F13, IF(Actuals!$C13 = 'Project Parameters'!$B$9, 'Project Parameters'!H$9 * 'Project Parameters'!H$13 * Actuals!$F13, IF(Actuals!$C13 = 'Project Parameters'!$B$10, 'Project Parameters'!H$10 * 'Project Parameters'!H$13 * Actuals!$F13, IF(Actuals!$C13 = 'Project Parameters'!$B$11, 'Project Parameters'!H$11 * 'Project Parameters'!H$13 * Actuals!$F13,error))))))</f>
        <v>2500</v>
      </c>
      <c r="I12" s="13">
        <f>MONTH(Actuals!E13)</f>
        <v>4</v>
      </c>
      <c r="J12" s="97">
        <f t="shared" si="0"/>
        <v>91250</v>
      </c>
    </row>
    <row r="13" spans="2:10" x14ac:dyDescent="0.15">
      <c r="B13" s="19" t="s">
        <v>7</v>
      </c>
      <c r="C13" s="91">
        <f xml:space="preserve"> IF( Actuals!$C14 = 'Project Parameters'!$B$6, 'Project Parameters'!C$6 * 'Project Parameters'!C$13 * Actuals!$F14, IF(Actuals!$C14 = 'Project Parameters'!$B$7, 'Project Parameters'!C$7 * 'Project Parameters'!C$13 * Actuals!$F14, IF(Actuals!$C14 = 'Project Parameters'!$B$8, 'Project Parameters'!C$8 * 'Project Parameters'!C$13 * Actuals!$F14, IF(Actuals!$C14 = 'Project Parameters'!$B$9, 'Project Parameters'!C$9 * 'Project Parameters'!C$13 * Actuals!$F14, IF(Actuals!$C14 = 'Project Parameters'!$B$10, 'Project Parameters'!C$10 * 'Project Parameters'!C$13 * Actuals!$F14, IF(Actuals!$C14 = 'Project Parameters'!$B$11, 'Project Parameters'!C$11 * 'Project Parameters'!C$13 * Actuals!$F14,error))))))</f>
        <v>18750</v>
      </c>
      <c r="D13" s="91">
        <f xml:space="preserve"> IF( Actuals!$C14 = 'Project Parameters'!$B$6, 'Project Parameters'!D$6 * 'Project Parameters'!D$13 * Actuals!$F14, IF(Actuals!$C14 = 'Project Parameters'!$B$7, 'Project Parameters'!D$7 * 'Project Parameters'!D$13 * Actuals!$F14, IF(Actuals!$C14 = 'Project Parameters'!$B$8, 'Project Parameters'!D$8 * 'Project Parameters'!D$13 * Actuals!$F14, IF(Actuals!$C14 = 'Project Parameters'!$B$9, 'Project Parameters'!D$9 * 'Project Parameters'!D$13 * Actuals!$F14, IF(Actuals!$C14 = 'Project Parameters'!$B$10, 'Project Parameters'!D$10 * 'Project Parameters'!D$13 * Actuals!$F14, IF(Actuals!$C14 = 'Project Parameters'!$B$11, 'Project Parameters'!D$11 * 'Project Parameters'!D$13 * Actuals!$F14,error))))))</f>
        <v>33750</v>
      </c>
      <c r="E13" s="91">
        <f xml:space="preserve"> IF( Actuals!$C14 = 'Project Parameters'!$B$6, 'Project Parameters'!E$6 * 'Project Parameters'!E$13 * Actuals!$F14, IF(Actuals!$C14 = 'Project Parameters'!$B$7, 'Project Parameters'!E$7 * 'Project Parameters'!E$13 * Actuals!$F14, IF(Actuals!$C14 = 'Project Parameters'!$B$8, 'Project Parameters'!E$8 * 'Project Parameters'!E$13 * Actuals!$F14, IF(Actuals!$C14 = 'Project Parameters'!$B$9, 'Project Parameters'!E$9 * 'Project Parameters'!E$13 * Actuals!$F14, IF(Actuals!$C14 = 'Project Parameters'!$B$10, 'Project Parameters'!E$10 * 'Project Parameters'!E$13 * Actuals!$F14, IF(Actuals!$C14 = 'Project Parameters'!$B$11, 'Project Parameters'!E$11 * 'Project Parameters'!E$13 * Actuals!$F14,error))))))</f>
        <v>15000</v>
      </c>
      <c r="F13" s="91">
        <f xml:space="preserve"> IF( Actuals!$C14 = 'Project Parameters'!$B$6, 'Project Parameters'!F$6 * 'Project Parameters'!F$13 * Actuals!$F14, IF(Actuals!$C14 = 'Project Parameters'!$B$7, 'Project Parameters'!F$7 * 'Project Parameters'!F$13 * Actuals!$F14, IF(Actuals!$C14 = 'Project Parameters'!$B$8, 'Project Parameters'!F$8 * 'Project Parameters'!F$13 * Actuals!$F14, IF(Actuals!$C14 = 'Project Parameters'!$B$9, 'Project Parameters'!F$9 * 'Project Parameters'!F$13 * Actuals!$F14, IF(Actuals!$C14 = 'Project Parameters'!$B$10, 'Project Parameters'!F$10 * 'Project Parameters'!F$13 * Actuals!$F14, IF(Actuals!$C14 = 'Project Parameters'!$B$11, 'Project Parameters'!F$11 * 'Project Parameters'!F$13 * Actuals!$F14,error))))))</f>
        <v>26250</v>
      </c>
      <c r="G13" s="91">
        <f xml:space="preserve"> IF( Actuals!$C14 = 'Project Parameters'!$B$6, 'Project Parameters'!G$6 * 'Project Parameters'!G$13 * Actuals!$F14, IF(Actuals!$C14 = 'Project Parameters'!$B$7, 'Project Parameters'!G$7 * 'Project Parameters'!G$13 * Actuals!$F14, IF(Actuals!$C14 = 'Project Parameters'!$B$8, 'Project Parameters'!G$8 * 'Project Parameters'!G$13 * Actuals!$F14, IF(Actuals!$C14 = 'Project Parameters'!$B$9, 'Project Parameters'!G$9 * 'Project Parameters'!G$13 * Actuals!$F14, IF(Actuals!$C14 = 'Project Parameters'!$B$10, 'Project Parameters'!G$10 * 'Project Parameters'!G$13 * Actuals!$F14, IF(Actuals!$C14 = 'Project Parameters'!$B$11, 'Project Parameters'!G$11 * 'Project Parameters'!G$13 * Actuals!$F14,error))))))</f>
        <v>33750</v>
      </c>
      <c r="H13" s="94">
        <f xml:space="preserve"> IF( Actuals!$C14 = 'Project Parameters'!$B$6, 'Project Parameters'!H$6 * 'Project Parameters'!H$13 * Actuals!$F14, IF(Actuals!$C14 = 'Project Parameters'!$B$7, 'Project Parameters'!H$7 * 'Project Parameters'!H$13 * Actuals!$F14, IF(Actuals!$C14 = 'Project Parameters'!$B$8, 'Project Parameters'!H$8 * 'Project Parameters'!H$13 * Actuals!$F14, IF(Actuals!$C14 = 'Project Parameters'!$B$9, 'Project Parameters'!H$9 * 'Project Parameters'!H$13 * Actuals!$F14, IF(Actuals!$C14 = 'Project Parameters'!$B$10, 'Project Parameters'!H$10 * 'Project Parameters'!H$13 * Actuals!$F14, IF(Actuals!$C14 = 'Project Parameters'!$B$11, 'Project Parameters'!H$11 * 'Project Parameters'!H$13 * Actuals!$F14,error))))))</f>
        <v>3750</v>
      </c>
      <c r="I13" s="13">
        <f>MONTH(Actuals!E14)</f>
        <v>5</v>
      </c>
      <c r="J13" s="97">
        <f t="shared" si="0"/>
        <v>131250</v>
      </c>
    </row>
    <row r="14" spans="2:10" x14ac:dyDescent="0.15">
      <c r="B14" s="4" t="s">
        <v>8</v>
      </c>
      <c r="C14" s="91">
        <f xml:space="preserve"> IF( Actuals!$C15 = 'Project Parameters'!$B$6, 'Project Parameters'!C$6 * 'Project Parameters'!C$13 * Actuals!$F15, IF(Actuals!$C15 = 'Project Parameters'!$B$7, 'Project Parameters'!C$7 * 'Project Parameters'!C$13 * Actuals!$F15, IF(Actuals!$C15 = 'Project Parameters'!$B$8, 'Project Parameters'!C$8 * 'Project Parameters'!C$13 * Actuals!$F15, IF(Actuals!$C15 = 'Project Parameters'!$B$9, 'Project Parameters'!C$9 * 'Project Parameters'!C$13 * Actuals!$F15, IF(Actuals!$C15 = 'Project Parameters'!$B$10, 'Project Parameters'!C$10 * 'Project Parameters'!C$13 * Actuals!$F15, IF(Actuals!$C15 = 'Project Parameters'!$B$11, 'Project Parameters'!C$11 * 'Project Parameters'!C$13 * Actuals!$F15,error))))))</f>
        <v>11250</v>
      </c>
      <c r="D14" s="91">
        <f xml:space="preserve"> IF( Actuals!$C15 = 'Project Parameters'!$B$6, 'Project Parameters'!D$6 * 'Project Parameters'!D$13 * Actuals!$F15, IF(Actuals!$C15 = 'Project Parameters'!$B$7, 'Project Parameters'!D$7 * 'Project Parameters'!D$13 * Actuals!$F15, IF(Actuals!$C15 = 'Project Parameters'!$B$8, 'Project Parameters'!D$8 * 'Project Parameters'!D$13 * Actuals!$F15, IF(Actuals!$C15 = 'Project Parameters'!$B$9, 'Project Parameters'!D$9 * 'Project Parameters'!D$13 * Actuals!$F15, IF(Actuals!$C15 = 'Project Parameters'!$B$10, 'Project Parameters'!D$10 * 'Project Parameters'!D$13 * Actuals!$F15, IF(Actuals!$C15 = 'Project Parameters'!$B$11, 'Project Parameters'!D$11 * 'Project Parameters'!D$13 * Actuals!$F15,error))))))</f>
        <v>20250</v>
      </c>
      <c r="E14" s="91">
        <f xml:space="preserve"> IF( Actuals!$C15 = 'Project Parameters'!$B$6, 'Project Parameters'!E$6 * 'Project Parameters'!E$13 * Actuals!$F15, IF(Actuals!$C15 = 'Project Parameters'!$B$7, 'Project Parameters'!E$7 * 'Project Parameters'!E$13 * Actuals!$F15, IF(Actuals!$C15 = 'Project Parameters'!$B$8, 'Project Parameters'!E$8 * 'Project Parameters'!E$13 * Actuals!$F15, IF(Actuals!$C15 = 'Project Parameters'!$B$9, 'Project Parameters'!E$9 * 'Project Parameters'!E$13 * Actuals!$F15, IF(Actuals!$C15 = 'Project Parameters'!$B$10, 'Project Parameters'!E$10 * 'Project Parameters'!E$13 * Actuals!$F15, IF(Actuals!$C15 = 'Project Parameters'!$B$11, 'Project Parameters'!E$11 * 'Project Parameters'!E$13 * Actuals!$F15,error))))))</f>
        <v>18000</v>
      </c>
      <c r="F14" s="91">
        <f xml:space="preserve"> IF( Actuals!$C15 = 'Project Parameters'!$B$6, 'Project Parameters'!F$6 * 'Project Parameters'!F$13 * Actuals!$F15, IF(Actuals!$C15 = 'Project Parameters'!$B$7, 'Project Parameters'!F$7 * 'Project Parameters'!F$13 * Actuals!$F15, IF(Actuals!$C15 = 'Project Parameters'!$B$8, 'Project Parameters'!F$8 * 'Project Parameters'!F$13 * Actuals!$F15, IF(Actuals!$C15 = 'Project Parameters'!$B$9, 'Project Parameters'!F$9 * 'Project Parameters'!F$13 * Actuals!$F15, IF(Actuals!$C15 = 'Project Parameters'!$B$10, 'Project Parameters'!F$10 * 'Project Parameters'!F$13 * Actuals!$F15, IF(Actuals!$C15 = 'Project Parameters'!$B$11, 'Project Parameters'!F$11 * 'Project Parameters'!F$13 * Actuals!$F15,error))))))</f>
        <v>15750</v>
      </c>
      <c r="G14" s="91">
        <f xml:space="preserve"> IF( Actuals!$C15 = 'Project Parameters'!$B$6, 'Project Parameters'!G$6 * 'Project Parameters'!G$13 * Actuals!$F15, IF(Actuals!$C15 = 'Project Parameters'!$B$7, 'Project Parameters'!G$7 * 'Project Parameters'!G$13 * Actuals!$F15, IF(Actuals!$C15 = 'Project Parameters'!$B$8, 'Project Parameters'!G$8 * 'Project Parameters'!G$13 * Actuals!$F15, IF(Actuals!$C15 = 'Project Parameters'!$B$9, 'Project Parameters'!G$9 * 'Project Parameters'!G$13 * Actuals!$F15, IF(Actuals!$C15 = 'Project Parameters'!$B$10, 'Project Parameters'!G$10 * 'Project Parameters'!G$13 * Actuals!$F15, IF(Actuals!$C15 = 'Project Parameters'!$B$11, 'Project Parameters'!G$11 * 'Project Parameters'!G$13 * Actuals!$F15,error))))))</f>
        <v>13500</v>
      </c>
      <c r="H14" s="94">
        <f xml:space="preserve"> IF( Actuals!$C15 = 'Project Parameters'!$B$6, 'Project Parameters'!H$6 * 'Project Parameters'!H$13 * Actuals!$F15, IF(Actuals!$C15 = 'Project Parameters'!$B$7, 'Project Parameters'!H$7 * 'Project Parameters'!H$13 * Actuals!$F15, IF(Actuals!$C15 = 'Project Parameters'!$B$8, 'Project Parameters'!H$8 * 'Project Parameters'!H$13 * Actuals!$F15, IF(Actuals!$C15 = 'Project Parameters'!$B$9, 'Project Parameters'!H$9 * 'Project Parameters'!H$13 * Actuals!$F15, IF(Actuals!$C15 = 'Project Parameters'!$B$10, 'Project Parameters'!H$10 * 'Project Parameters'!H$13 * Actuals!$F15, IF(Actuals!$C15 = 'Project Parameters'!$B$11, 'Project Parameters'!H$11 * 'Project Parameters'!H$13 * Actuals!$F15,error))))))</f>
        <v>2250</v>
      </c>
      <c r="I14" s="13">
        <f>MONTH(Actuals!E15)</f>
        <v>6</v>
      </c>
      <c r="J14" s="97">
        <f t="shared" si="0"/>
        <v>81000</v>
      </c>
    </row>
    <row r="15" spans="2:10" x14ac:dyDescent="0.15">
      <c r="B15" s="19" t="s">
        <v>59</v>
      </c>
      <c r="C15" s="91">
        <f xml:space="preserve"> IF( Actuals!$C16 = 'Project Parameters'!$B$6, 'Project Parameters'!C$6 * 'Project Parameters'!C$13 * Actuals!$F16, IF(Actuals!$C16 = 'Project Parameters'!$B$7, 'Project Parameters'!C$7 * 'Project Parameters'!C$13 * Actuals!$F16, IF(Actuals!$C16 = 'Project Parameters'!$B$8, 'Project Parameters'!C$8 * 'Project Parameters'!C$13 * Actuals!$F16, IF(Actuals!$C16 = 'Project Parameters'!$B$9, 'Project Parameters'!C$9 * 'Project Parameters'!C$13 * Actuals!$F16, IF(Actuals!$C16 = 'Project Parameters'!$B$10, 'Project Parameters'!C$10 * 'Project Parameters'!C$13 * Actuals!$F16, IF(Actuals!$C16 = 'Project Parameters'!$B$11, 'Project Parameters'!C$11 * 'Project Parameters'!C$13 * Actuals!$F16,error))))))</f>
        <v>6250</v>
      </c>
      <c r="D15" s="91">
        <f xml:space="preserve"> IF( Actuals!$C16 = 'Project Parameters'!$B$6, 'Project Parameters'!D$6 * 'Project Parameters'!D$13 * Actuals!$F16, IF(Actuals!$C16 = 'Project Parameters'!$B$7, 'Project Parameters'!D$7 * 'Project Parameters'!D$13 * Actuals!$F16, IF(Actuals!$C16 = 'Project Parameters'!$B$8, 'Project Parameters'!D$8 * 'Project Parameters'!D$13 * Actuals!$F16, IF(Actuals!$C16 = 'Project Parameters'!$B$9, 'Project Parameters'!D$9 * 'Project Parameters'!D$13 * Actuals!$F16, IF(Actuals!$C16 = 'Project Parameters'!$B$10, 'Project Parameters'!D$10 * 'Project Parameters'!D$13 * Actuals!$F16, IF(Actuals!$C16 = 'Project Parameters'!$B$11, 'Project Parameters'!D$11 * 'Project Parameters'!D$13 * Actuals!$F16,error))))))</f>
        <v>11250</v>
      </c>
      <c r="E15" s="91">
        <f xml:space="preserve"> IF( Actuals!$C16 = 'Project Parameters'!$B$6, 'Project Parameters'!E$6 * 'Project Parameters'!E$13 * Actuals!$F16, IF(Actuals!$C16 = 'Project Parameters'!$B$7, 'Project Parameters'!E$7 * 'Project Parameters'!E$13 * Actuals!$F16, IF(Actuals!$C16 = 'Project Parameters'!$B$8, 'Project Parameters'!E$8 * 'Project Parameters'!E$13 * Actuals!$F16, IF(Actuals!$C16 = 'Project Parameters'!$B$9, 'Project Parameters'!E$9 * 'Project Parameters'!E$13 * Actuals!$F16, IF(Actuals!$C16 = 'Project Parameters'!$B$10, 'Project Parameters'!E$10 * 'Project Parameters'!E$13 * Actuals!$F16, IF(Actuals!$C16 = 'Project Parameters'!$B$11, 'Project Parameters'!E$11 * 'Project Parameters'!E$13 * Actuals!$F16,error))))))</f>
        <v>5000</v>
      </c>
      <c r="F15" s="91">
        <f xml:space="preserve"> IF( Actuals!$C16 = 'Project Parameters'!$B$6, 'Project Parameters'!F$6 * 'Project Parameters'!F$13 * Actuals!$F16, IF(Actuals!$C16 = 'Project Parameters'!$B$7, 'Project Parameters'!F$7 * 'Project Parameters'!F$13 * Actuals!$F16, IF(Actuals!$C16 = 'Project Parameters'!$B$8, 'Project Parameters'!F$8 * 'Project Parameters'!F$13 * Actuals!$F16, IF(Actuals!$C16 = 'Project Parameters'!$B$9, 'Project Parameters'!F$9 * 'Project Parameters'!F$13 * Actuals!$F16, IF(Actuals!$C16 = 'Project Parameters'!$B$10, 'Project Parameters'!F$10 * 'Project Parameters'!F$13 * Actuals!$F16, IF(Actuals!$C16 = 'Project Parameters'!$B$11, 'Project Parameters'!F$11 * 'Project Parameters'!F$13 * Actuals!$F16,error))))))</f>
        <v>8750</v>
      </c>
      <c r="G15" s="91">
        <f xml:space="preserve"> IF( Actuals!$C16 = 'Project Parameters'!$B$6, 'Project Parameters'!G$6 * 'Project Parameters'!G$13 * Actuals!$F16, IF(Actuals!$C16 = 'Project Parameters'!$B$7, 'Project Parameters'!G$7 * 'Project Parameters'!G$13 * Actuals!$F16, IF(Actuals!$C16 = 'Project Parameters'!$B$8, 'Project Parameters'!G$8 * 'Project Parameters'!G$13 * Actuals!$F16, IF(Actuals!$C16 = 'Project Parameters'!$B$9, 'Project Parameters'!G$9 * 'Project Parameters'!G$13 * Actuals!$F16, IF(Actuals!$C16 = 'Project Parameters'!$B$10, 'Project Parameters'!G$10 * 'Project Parameters'!G$13 * Actuals!$F16, IF(Actuals!$C16 = 'Project Parameters'!$B$11, 'Project Parameters'!G$11 * 'Project Parameters'!G$13 * Actuals!$F16,error))))))</f>
        <v>11250</v>
      </c>
      <c r="H15" s="94">
        <f xml:space="preserve"> IF( Actuals!$C16 = 'Project Parameters'!$B$6, 'Project Parameters'!H$6 * 'Project Parameters'!H$13 * Actuals!$F16, IF(Actuals!$C16 = 'Project Parameters'!$B$7, 'Project Parameters'!H$7 * 'Project Parameters'!H$13 * Actuals!$F16, IF(Actuals!$C16 = 'Project Parameters'!$B$8, 'Project Parameters'!H$8 * 'Project Parameters'!H$13 * Actuals!$F16, IF(Actuals!$C16 = 'Project Parameters'!$B$9, 'Project Parameters'!H$9 * 'Project Parameters'!H$13 * Actuals!$F16, IF(Actuals!$C16 = 'Project Parameters'!$B$10, 'Project Parameters'!H$10 * 'Project Parameters'!H$13 * Actuals!$F16, IF(Actuals!$C16 = 'Project Parameters'!$B$11, 'Project Parameters'!H$11 * 'Project Parameters'!H$13 * Actuals!$F16,error))))))</f>
        <v>1250</v>
      </c>
      <c r="I15" s="13">
        <f>MONTH(Actuals!E16)</f>
        <v>7</v>
      </c>
      <c r="J15" s="97">
        <f t="shared" si="0"/>
        <v>43750</v>
      </c>
    </row>
    <row r="16" spans="2:10" x14ac:dyDescent="0.15">
      <c r="B16" s="4" t="s">
        <v>9</v>
      </c>
      <c r="C16" s="91">
        <f xml:space="preserve"> IF( Actuals!$C17 = 'Project Parameters'!$B$6, 'Project Parameters'!C$6 * 'Project Parameters'!C$13 * Actuals!$F17, IF(Actuals!$C17 = 'Project Parameters'!$B$7, 'Project Parameters'!C$7 * 'Project Parameters'!C$13 * Actuals!$F17, IF(Actuals!$C17 = 'Project Parameters'!$B$8, 'Project Parameters'!C$8 * 'Project Parameters'!C$13 * Actuals!$F17, IF(Actuals!$C17 = 'Project Parameters'!$B$9, 'Project Parameters'!C$9 * 'Project Parameters'!C$13 * Actuals!$F17, IF(Actuals!$C17 = 'Project Parameters'!$B$10, 'Project Parameters'!C$10 * 'Project Parameters'!C$13 * Actuals!$F17, IF(Actuals!$C17 = 'Project Parameters'!$B$11, 'Project Parameters'!C$11 * 'Project Parameters'!C$13 * Actuals!$F17,error))))))</f>
        <v>5000</v>
      </c>
      <c r="D16" s="91">
        <f xml:space="preserve"> IF( Actuals!$C17 = 'Project Parameters'!$B$6, 'Project Parameters'!D$6 * 'Project Parameters'!D$13 * Actuals!$F17, IF(Actuals!$C17 = 'Project Parameters'!$B$7, 'Project Parameters'!D$7 * 'Project Parameters'!D$13 * Actuals!$F17, IF(Actuals!$C17 = 'Project Parameters'!$B$8, 'Project Parameters'!D$8 * 'Project Parameters'!D$13 * Actuals!$F17, IF(Actuals!$C17 = 'Project Parameters'!$B$9, 'Project Parameters'!D$9 * 'Project Parameters'!D$13 * Actuals!$F17, IF(Actuals!$C17 = 'Project Parameters'!$B$10, 'Project Parameters'!D$10 * 'Project Parameters'!D$13 * Actuals!$F17, IF(Actuals!$C17 = 'Project Parameters'!$B$11, 'Project Parameters'!D$11 * 'Project Parameters'!D$13 * Actuals!$F17,error))))))</f>
        <v>4500</v>
      </c>
      <c r="E16" s="91">
        <f xml:space="preserve"> IF( Actuals!$C17 = 'Project Parameters'!$B$6, 'Project Parameters'!E$6 * 'Project Parameters'!E$13 * Actuals!$F17, IF(Actuals!$C17 = 'Project Parameters'!$B$7, 'Project Parameters'!E$7 * 'Project Parameters'!E$13 * Actuals!$F17, IF(Actuals!$C17 = 'Project Parameters'!$B$8, 'Project Parameters'!E$8 * 'Project Parameters'!E$13 * Actuals!$F17, IF(Actuals!$C17 = 'Project Parameters'!$B$9, 'Project Parameters'!E$9 * 'Project Parameters'!E$13 * Actuals!$F17, IF(Actuals!$C17 = 'Project Parameters'!$B$10, 'Project Parameters'!E$10 * 'Project Parameters'!E$13 * Actuals!$F17, IF(Actuals!$C17 = 'Project Parameters'!$B$11, 'Project Parameters'!E$11 * 'Project Parameters'!E$13 * Actuals!$F17,error))))))</f>
        <v>4000</v>
      </c>
      <c r="F16" s="91">
        <f xml:space="preserve"> IF( Actuals!$C17 = 'Project Parameters'!$B$6, 'Project Parameters'!F$6 * 'Project Parameters'!F$13 * Actuals!$F17, IF(Actuals!$C17 = 'Project Parameters'!$B$7, 'Project Parameters'!F$7 * 'Project Parameters'!F$13 * Actuals!$F17, IF(Actuals!$C17 = 'Project Parameters'!$B$8, 'Project Parameters'!F$8 * 'Project Parameters'!F$13 * Actuals!$F17, IF(Actuals!$C17 = 'Project Parameters'!$B$9, 'Project Parameters'!F$9 * 'Project Parameters'!F$13 * Actuals!$F17, IF(Actuals!$C17 = 'Project Parameters'!$B$10, 'Project Parameters'!F$10 * 'Project Parameters'!F$13 * Actuals!$F17, IF(Actuals!$C17 = 'Project Parameters'!$B$11, 'Project Parameters'!F$11 * 'Project Parameters'!F$13 * Actuals!$F17,error))))))</f>
        <v>17500</v>
      </c>
      <c r="G16" s="91">
        <f xml:space="preserve"> IF( Actuals!$C17 = 'Project Parameters'!$B$6, 'Project Parameters'!G$6 * 'Project Parameters'!G$13 * Actuals!$F17, IF(Actuals!$C17 = 'Project Parameters'!$B$7, 'Project Parameters'!G$7 * 'Project Parameters'!G$13 * Actuals!$F17, IF(Actuals!$C17 = 'Project Parameters'!$B$8, 'Project Parameters'!G$8 * 'Project Parameters'!G$13 * Actuals!$F17, IF(Actuals!$C17 = 'Project Parameters'!$B$9, 'Project Parameters'!G$9 * 'Project Parameters'!G$13 * Actuals!$F17, IF(Actuals!$C17 = 'Project Parameters'!$B$10, 'Project Parameters'!G$10 * 'Project Parameters'!G$13 * Actuals!$F17, IF(Actuals!$C17 = 'Project Parameters'!$B$11, 'Project Parameters'!G$11 * 'Project Parameters'!G$13 * Actuals!$F17,error))))))</f>
        <v>3000</v>
      </c>
      <c r="H16" s="94">
        <f xml:space="preserve"> IF( Actuals!$C17 = 'Project Parameters'!$B$6, 'Project Parameters'!H$6 * 'Project Parameters'!H$13 * Actuals!$F17, IF(Actuals!$C17 = 'Project Parameters'!$B$7, 'Project Parameters'!H$7 * 'Project Parameters'!H$13 * Actuals!$F17, IF(Actuals!$C17 = 'Project Parameters'!$B$8, 'Project Parameters'!H$8 * 'Project Parameters'!H$13 * Actuals!$F17, IF(Actuals!$C17 = 'Project Parameters'!$B$9, 'Project Parameters'!H$9 * 'Project Parameters'!H$13 * Actuals!$F17, IF(Actuals!$C17 = 'Project Parameters'!$B$10, 'Project Parameters'!H$10 * 'Project Parameters'!H$13 * Actuals!$F17, IF(Actuals!$C17 = 'Project Parameters'!$B$11, 'Project Parameters'!H$11 * 'Project Parameters'!H$13 * Actuals!$F17,error))))))</f>
        <v>1000</v>
      </c>
      <c r="I16" s="13">
        <f>MONTH(Actuals!E17)</f>
        <v>8</v>
      </c>
      <c r="J16" s="97">
        <f t="shared" si="0"/>
        <v>35000</v>
      </c>
    </row>
    <row r="17" spans="2:10" x14ac:dyDescent="0.15">
      <c r="B17" s="19" t="s">
        <v>10</v>
      </c>
      <c r="C17" s="91">
        <f xml:space="preserve"> IF( Actuals!$C18 = 'Project Parameters'!$B$6, 'Project Parameters'!C$6 * 'Project Parameters'!C$13 * Actuals!$F18, IF(Actuals!$C18 = 'Project Parameters'!$B$7, 'Project Parameters'!C$7 * 'Project Parameters'!C$13 * Actuals!$F18, IF(Actuals!$C18 = 'Project Parameters'!$B$8, 'Project Parameters'!C$8 * 'Project Parameters'!C$13 * Actuals!$F18, IF(Actuals!$C18 = 'Project Parameters'!$B$9, 'Project Parameters'!C$9 * 'Project Parameters'!C$13 * Actuals!$F18, IF(Actuals!$C18 = 'Project Parameters'!$B$10, 'Project Parameters'!C$10 * 'Project Parameters'!C$13 * Actuals!$F18, IF(Actuals!$C18 = 'Project Parameters'!$B$11, 'Project Parameters'!C$11 * 'Project Parameters'!C$13 * Actuals!$F18,error))))))</f>
        <v>4500</v>
      </c>
      <c r="D17" s="91">
        <f xml:space="preserve"> IF( Actuals!$C18 = 'Project Parameters'!$B$6, 'Project Parameters'!D$6 * 'Project Parameters'!D$13 * Actuals!$F18, IF(Actuals!$C18 = 'Project Parameters'!$B$7, 'Project Parameters'!D$7 * 'Project Parameters'!D$13 * Actuals!$F18, IF(Actuals!$C18 = 'Project Parameters'!$B$8, 'Project Parameters'!D$8 * 'Project Parameters'!D$13 * Actuals!$F18, IF(Actuals!$C18 = 'Project Parameters'!$B$9, 'Project Parameters'!D$9 * 'Project Parameters'!D$13 * Actuals!$F18, IF(Actuals!$C18 = 'Project Parameters'!$B$10, 'Project Parameters'!D$10 * 'Project Parameters'!D$13 * Actuals!$F18, IF(Actuals!$C18 = 'Project Parameters'!$B$11, 'Project Parameters'!D$11 * 'Project Parameters'!D$13 * Actuals!$F18,error))))))</f>
        <v>8100</v>
      </c>
      <c r="E17" s="91">
        <f xml:space="preserve"> IF( Actuals!$C18 = 'Project Parameters'!$B$6, 'Project Parameters'!E$6 * 'Project Parameters'!E$13 * Actuals!$F18, IF(Actuals!$C18 = 'Project Parameters'!$B$7, 'Project Parameters'!E$7 * 'Project Parameters'!E$13 * Actuals!$F18, IF(Actuals!$C18 = 'Project Parameters'!$B$8, 'Project Parameters'!E$8 * 'Project Parameters'!E$13 * Actuals!$F18, IF(Actuals!$C18 = 'Project Parameters'!$B$9, 'Project Parameters'!E$9 * 'Project Parameters'!E$13 * Actuals!$F18, IF(Actuals!$C18 = 'Project Parameters'!$B$10, 'Project Parameters'!E$10 * 'Project Parameters'!E$13 * Actuals!$F18, IF(Actuals!$C18 = 'Project Parameters'!$B$11, 'Project Parameters'!E$11 * 'Project Parameters'!E$13 * Actuals!$F18,error))))))</f>
        <v>3600</v>
      </c>
      <c r="F17" s="91">
        <f xml:space="preserve"> IF( Actuals!$C18 = 'Project Parameters'!$B$6, 'Project Parameters'!F$6 * 'Project Parameters'!F$13 * Actuals!$F18, IF(Actuals!$C18 = 'Project Parameters'!$B$7, 'Project Parameters'!F$7 * 'Project Parameters'!F$13 * Actuals!$F18, IF(Actuals!$C18 = 'Project Parameters'!$B$8, 'Project Parameters'!F$8 * 'Project Parameters'!F$13 * Actuals!$F18, IF(Actuals!$C18 = 'Project Parameters'!$B$9, 'Project Parameters'!F$9 * 'Project Parameters'!F$13 * Actuals!$F18, IF(Actuals!$C18 = 'Project Parameters'!$B$10, 'Project Parameters'!F$10 * 'Project Parameters'!F$13 * Actuals!$F18, IF(Actuals!$C18 = 'Project Parameters'!$B$11, 'Project Parameters'!F$11 * 'Project Parameters'!F$13 * Actuals!$F18,error))))))</f>
        <v>12600</v>
      </c>
      <c r="G17" s="91">
        <f xml:space="preserve"> IF( Actuals!$C18 = 'Project Parameters'!$B$6, 'Project Parameters'!G$6 * 'Project Parameters'!G$13 * Actuals!$F18, IF(Actuals!$C18 = 'Project Parameters'!$B$7, 'Project Parameters'!G$7 * 'Project Parameters'!G$13 * Actuals!$F18, IF(Actuals!$C18 = 'Project Parameters'!$B$8, 'Project Parameters'!G$8 * 'Project Parameters'!G$13 * Actuals!$F18, IF(Actuals!$C18 = 'Project Parameters'!$B$9, 'Project Parameters'!G$9 * 'Project Parameters'!G$13 * Actuals!$F18, IF(Actuals!$C18 = 'Project Parameters'!$B$10, 'Project Parameters'!G$10 * 'Project Parameters'!G$13 * Actuals!$F18, IF(Actuals!$C18 = 'Project Parameters'!$B$11, 'Project Parameters'!G$11 * 'Project Parameters'!G$13 * Actuals!$F18,error))))))</f>
        <v>2700</v>
      </c>
      <c r="H17" s="94">
        <f xml:space="preserve"> IF( Actuals!$C18 = 'Project Parameters'!$B$6, 'Project Parameters'!H$6 * 'Project Parameters'!H$13 * Actuals!$F18, IF(Actuals!$C18 = 'Project Parameters'!$B$7, 'Project Parameters'!H$7 * 'Project Parameters'!H$13 * Actuals!$F18, IF(Actuals!$C18 = 'Project Parameters'!$B$8, 'Project Parameters'!H$8 * 'Project Parameters'!H$13 * Actuals!$F18, IF(Actuals!$C18 = 'Project Parameters'!$B$9, 'Project Parameters'!H$9 * 'Project Parameters'!H$13 * Actuals!$F18, IF(Actuals!$C18 = 'Project Parameters'!$B$10, 'Project Parameters'!H$10 * 'Project Parameters'!H$13 * Actuals!$F18, IF(Actuals!$C18 = 'Project Parameters'!$B$11, 'Project Parameters'!H$11 * 'Project Parameters'!H$13 * Actuals!$F18,error))))))</f>
        <v>900</v>
      </c>
      <c r="I17" s="13">
        <f>MONTH(Actuals!E18)</f>
        <v>8</v>
      </c>
      <c r="J17" s="97">
        <f t="shared" si="0"/>
        <v>32400</v>
      </c>
    </row>
    <row r="18" spans="2:10" x14ac:dyDescent="0.15">
      <c r="B18" s="4" t="s">
        <v>11</v>
      </c>
      <c r="C18" s="91">
        <f xml:space="preserve"> IF( Actuals!$C19 = 'Project Parameters'!$B$6, 'Project Parameters'!C$6 * 'Project Parameters'!C$13 * Actuals!$F19, IF(Actuals!$C19 = 'Project Parameters'!$B$7, 'Project Parameters'!C$7 * 'Project Parameters'!C$13 * Actuals!$F19, IF(Actuals!$C19 = 'Project Parameters'!$B$8, 'Project Parameters'!C$8 * 'Project Parameters'!C$13 * Actuals!$F19, IF(Actuals!$C19 = 'Project Parameters'!$B$9, 'Project Parameters'!C$9 * 'Project Parameters'!C$13 * Actuals!$F19, IF(Actuals!$C19 = 'Project Parameters'!$B$10, 'Project Parameters'!C$10 * 'Project Parameters'!C$13 * Actuals!$F19, IF(Actuals!$C19 = 'Project Parameters'!$B$11, 'Project Parameters'!C$11 * 'Project Parameters'!C$13 * Actuals!$F19,error))))))</f>
        <v>6250</v>
      </c>
      <c r="D18" s="91">
        <f xml:space="preserve"> IF( Actuals!$C19 = 'Project Parameters'!$B$6, 'Project Parameters'!D$6 * 'Project Parameters'!D$13 * Actuals!$F19, IF(Actuals!$C19 = 'Project Parameters'!$B$7, 'Project Parameters'!D$7 * 'Project Parameters'!D$13 * Actuals!$F19, IF(Actuals!$C19 = 'Project Parameters'!$B$8, 'Project Parameters'!D$8 * 'Project Parameters'!D$13 * Actuals!$F19, IF(Actuals!$C19 = 'Project Parameters'!$B$9, 'Project Parameters'!D$9 * 'Project Parameters'!D$13 * Actuals!$F19, IF(Actuals!$C19 = 'Project Parameters'!$B$10, 'Project Parameters'!D$10 * 'Project Parameters'!D$13 * Actuals!$F19, IF(Actuals!$C19 = 'Project Parameters'!$B$11, 'Project Parameters'!D$11 * 'Project Parameters'!D$13 * Actuals!$F19,error))))))</f>
        <v>11250</v>
      </c>
      <c r="E18" s="91">
        <f xml:space="preserve"> IF( Actuals!$C19 = 'Project Parameters'!$B$6, 'Project Parameters'!E$6 * 'Project Parameters'!E$13 * Actuals!$F19, IF(Actuals!$C19 = 'Project Parameters'!$B$7, 'Project Parameters'!E$7 * 'Project Parameters'!E$13 * Actuals!$F19, IF(Actuals!$C19 = 'Project Parameters'!$B$8, 'Project Parameters'!E$8 * 'Project Parameters'!E$13 * Actuals!$F19, IF(Actuals!$C19 = 'Project Parameters'!$B$9, 'Project Parameters'!E$9 * 'Project Parameters'!E$13 * Actuals!$F19, IF(Actuals!$C19 = 'Project Parameters'!$B$10, 'Project Parameters'!E$10 * 'Project Parameters'!E$13 * Actuals!$F19, IF(Actuals!$C19 = 'Project Parameters'!$B$11, 'Project Parameters'!E$11 * 'Project Parameters'!E$13 * Actuals!$F19,error))))))</f>
        <v>5000</v>
      </c>
      <c r="F18" s="91">
        <f xml:space="preserve"> IF( Actuals!$C19 = 'Project Parameters'!$B$6, 'Project Parameters'!F$6 * 'Project Parameters'!F$13 * Actuals!$F19, IF(Actuals!$C19 = 'Project Parameters'!$B$7, 'Project Parameters'!F$7 * 'Project Parameters'!F$13 * Actuals!$F19, IF(Actuals!$C19 = 'Project Parameters'!$B$8, 'Project Parameters'!F$8 * 'Project Parameters'!F$13 * Actuals!$F19, IF(Actuals!$C19 = 'Project Parameters'!$B$9, 'Project Parameters'!F$9 * 'Project Parameters'!F$13 * Actuals!$F19, IF(Actuals!$C19 = 'Project Parameters'!$B$10, 'Project Parameters'!F$10 * 'Project Parameters'!F$13 * Actuals!$F19, IF(Actuals!$C19 = 'Project Parameters'!$B$11, 'Project Parameters'!F$11 * 'Project Parameters'!F$13 * Actuals!$F19,error))))))</f>
        <v>8750</v>
      </c>
      <c r="G18" s="91">
        <f xml:space="preserve"> IF( Actuals!$C19 = 'Project Parameters'!$B$6, 'Project Parameters'!G$6 * 'Project Parameters'!G$13 * Actuals!$F19, IF(Actuals!$C19 = 'Project Parameters'!$B$7, 'Project Parameters'!G$7 * 'Project Parameters'!G$13 * Actuals!$F19, IF(Actuals!$C19 = 'Project Parameters'!$B$8, 'Project Parameters'!G$8 * 'Project Parameters'!G$13 * Actuals!$F19, IF(Actuals!$C19 = 'Project Parameters'!$B$9, 'Project Parameters'!G$9 * 'Project Parameters'!G$13 * Actuals!$F19, IF(Actuals!$C19 = 'Project Parameters'!$B$10, 'Project Parameters'!G$10 * 'Project Parameters'!G$13 * Actuals!$F19, IF(Actuals!$C19 = 'Project Parameters'!$B$11, 'Project Parameters'!G$11 * 'Project Parameters'!G$13 * Actuals!$F19,error))))))</f>
        <v>11250</v>
      </c>
      <c r="H18" s="94">
        <f xml:space="preserve"> IF( Actuals!$C19 = 'Project Parameters'!$B$6, 'Project Parameters'!H$6 * 'Project Parameters'!H$13 * Actuals!$F19, IF(Actuals!$C19 = 'Project Parameters'!$B$7, 'Project Parameters'!H$7 * 'Project Parameters'!H$13 * Actuals!$F19, IF(Actuals!$C19 = 'Project Parameters'!$B$8, 'Project Parameters'!H$8 * 'Project Parameters'!H$13 * Actuals!$F19, IF(Actuals!$C19 = 'Project Parameters'!$B$9, 'Project Parameters'!H$9 * 'Project Parameters'!H$13 * Actuals!$F19, IF(Actuals!$C19 = 'Project Parameters'!$B$10, 'Project Parameters'!H$10 * 'Project Parameters'!H$13 * Actuals!$F19, IF(Actuals!$C19 = 'Project Parameters'!$B$11, 'Project Parameters'!H$11 * 'Project Parameters'!H$13 * Actuals!$F19,error))))))</f>
        <v>1250</v>
      </c>
      <c r="I18" s="13">
        <f>MONTH(Actuals!E19)</f>
        <v>8</v>
      </c>
      <c r="J18" s="97">
        <f t="shared" si="0"/>
        <v>43750</v>
      </c>
    </row>
    <row r="19" spans="2:10" x14ac:dyDescent="0.15">
      <c r="B19" s="19" t="s">
        <v>12</v>
      </c>
      <c r="C19" s="91">
        <f xml:space="preserve"> IF( Actuals!$C20 = 'Project Parameters'!$B$6, 'Project Parameters'!C$6 * 'Project Parameters'!C$13 * Actuals!$F20, IF(Actuals!$C20 = 'Project Parameters'!$B$7, 'Project Parameters'!C$7 * 'Project Parameters'!C$13 * Actuals!$F20, IF(Actuals!$C20 = 'Project Parameters'!$B$8, 'Project Parameters'!C$8 * 'Project Parameters'!C$13 * Actuals!$F20, IF(Actuals!$C20 = 'Project Parameters'!$B$9, 'Project Parameters'!C$9 * 'Project Parameters'!C$13 * Actuals!$F20, IF(Actuals!$C20 = 'Project Parameters'!$B$10, 'Project Parameters'!C$10 * 'Project Parameters'!C$13 * Actuals!$F20, IF(Actuals!$C20 = 'Project Parameters'!$B$11, 'Project Parameters'!C$11 * 'Project Parameters'!C$13 * Actuals!$F20,error))))))</f>
        <v>6000</v>
      </c>
      <c r="D19" s="91">
        <f xml:space="preserve"> IF( Actuals!$C20 = 'Project Parameters'!$B$6, 'Project Parameters'!D$6 * 'Project Parameters'!D$13 * Actuals!$F20, IF(Actuals!$C20 = 'Project Parameters'!$B$7, 'Project Parameters'!D$7 * 'Project Parameters'!D$13 * Actuals!$F20, IF(Actuals!$C20 = 'Project Parameters'!$B$8, 'Project Parameters'!D$8 * 'Project Parameters'!D$13 * Actuals!$F20, IF(Actuals!$C20 = 'Project Parameters'!$B$9, 'Project Parameters'!D$9 * 'Project Parameters'!D$13 * Actuals!$F20, IF(Actuals!$C20 = 'Project Parameters'!$B$10, 'Project Parameters'!D$10 * 'Project Parameters'!D$13 * Actuals!$F20, IF(Actuals!$C20 = 'Project Parameters'!$B$11, 'Project Parameters'!D$11 * 'Project Parameters'!D$13 * Actuals!$F20,error))))))</f>
        <v>10800</v>
      </c>
      <c r="E19" s="91">
        <f xml:space="preserve"> IF( Actuals!$C20 = 'Project Parameters'!$B$6, 'Project Parameters'!E$6 * 'Project Parameters'!E$13 * Actuals!$F20, IF(Actuals!$C20 = 'Project Parameters'!$B$7, 'Project Parameters'!E$7 * 'Project Parameters'!E$13 * Actuals!$F20, IF(Actuals!$C20 = 'Project Parameters'!$B$8, 'Project Parameters'!E$8 * 'Project Parameters'!E$13 * Actuals!$F20, IF(Actuals!$C20 = 'Project Parameters'!$B$9, 'Project Parameters'!E$9 * 'Project Parameters'!E$13 * Actuals!$F20, IF(Actuals!$C20 = 'Project Parameters'!$B$10, 'Project Parameters'!E$10 * 'Project Parameters'!E$13 * Actuals!$F20, IF(Actuals!$C20 = 'Project Parameters'!$B$11, 'Project Parameters'!E$11 * 'Project Parameters'!E$13 * Actuals!$F20,error))))))</f>
        <v>9600</v>
      </c>
      <c r="F19" s="91">
        <f xml:space="preserve"> IF( Actuals!$C20 = 'Project Parameters'!$B$6, 'Project Parameters'!F$6 * 'Project Parameters'!F$13 * Actuals!$F20, IF(Actuals!$C20 = 'Project Parameters'!$B$7, 'Project Parameters'!F$7 * 'Project Parameters'!F$13 * Actuals!$F20, IF(Actuals!$C20 = 'Project Parameters'!$B$8, 'Project Parameters'!F$8 * 'Project Parameters'!F$13 * Actuals!$F20, IF(Actuals!$C20 = 'Project Parameters'!$B$9, 'Project Parameters'!F$9 * 'Project Parameters'!F$13 * Actuals!$F20, IF(Actuals!$C20 = 'Project Parameters'!$B$10, 'Project Parameters'!F$10 * 'Project Parameters'!F$13 * Actuals!$F20, IF(Actuals!$C20 = 'Project Parameters'!$B$11, 'Project Parameters'!F$11 * 'Project Parameters'!F$13 * Actuals!$F20,error))))))</f>
        <v>8400</v>
      </c>
      <c r="G19" s="91">
        <f xml:space="preserve"> IF( Actuals!$C20 = 'Project Parameters'!$B$6, 'Project Parameters'!G$6 * 'Project Parameters'!G$13 * Actuals!$F20, IF(Actuals!$C20 = 'Project Parameters'!$B$7, 'Project Parameters'!G$7 * 'Project Parameters'!G$13 * Actuals!$F20, IF(Actuals!$C20 = 'Project Parameters'!$B$8, 'Project Parameters'!G$8 * 'Project Parameters'!G$13 * Actuals!$F20, IF(Actuals!$C20 = 'Project Parameters'!$B$9, 'Project Parameters'!G$9 * 'Project Parameters'!G$13 * Actuals!$F20, IF(Actuals!$C20 = 'Project Parameters'!$B$10, 'Project Parameters'!G$10 * 'Project Parameters'!G$13 * Actuals!$F20, IF(Actuals!$C20 = 'Project Parameters'!$B$11, 'Project Parameters'!G$11 * 'Project Parameters'!G$13 * Actuals!$F20,error))))))</f>
        <v>7200</v>
      </c>
      <c r="H19" s="94">
        <f xml:space="preserve"> IF( Actuals!$C20 = 'Project Parameters'!$B$6, 'Project Parameters'!H$6 * 'Project Parameters'!H$13 * Actuals!$F20, IF(Actuals!$C20 = 'Project Parameters'!$B$7, 'Project Parameters'!H$7 * 'Project Parameters'!H$13 * Actuals!$F20, IF(Actuals!$C20 = 'Project Parameters'!$B$8, 'Project Parameters'!H$8 * 'Project Parameters'!H$13 * Actuals!$F20, IF(Actuals!$C20 = 'Project Parameters'!$B$9, 'Project Parameters'!H$9 * 'Project Parameters'!H$13 * Actuals!$F20, IF(Actuals!$C20 = 'Project Parameters'!$B$10, 'Project Parameters'!H$10 * 'Project Parameters'!H$13 * Actuals!$F20, IF(Actuals!$C20 = 'Project Parameters'!$B$11, 'Project Parameters'!H$11 * 'Project Parameters'!H$13 * Actuals!$F20,error))))))</f>
        <v>1200</v>
      </c>
      <c r="I19" s="13">
        <f>MONTH(Actuals!E20)</f>
        <v>9</v>
      </c>
      <c r="J19" s="97">
        <f t="shared" si="0"/>
        <v>43200</v>
      </c>
    </row>
    <row r="20" spans="2:10" x14ac:dyDescent="0.15">
      <c r="B20" s="4" t="s">
        <v>13</v>
      </c>
      <c r="C20" s="91">
        <f xml:space="preserve"> IF( Actuals!$C21 = 'Project Parameters'!$B$6, 'Project Parameters'!C$6 * 'Project Parameters'!C$13 * Actuals!$F21, IF(Actuals!$C21 = 'Project Parameters'!$B$7, 'Project Parameters'!C$7 * 'Project Parameters'!C$13 * Actuals!$F21, IF(Actuals!$C21 = 'Project Parameters'!$B$8, 'Project Parameters'!C$8 * 'Project Parameters'!C$13 * Actuals!$F21, IF(Actuals!$C21 = 'Project Parameters'!$B$9, 'Project Parameters'!C$9 * 'Project Parameters'!C$13 * Actuals!$F21, IF(Actuals!$C21 = 'Project Parameters'!$B$10, 'Project Parameters'!C$10 * 'Project Parameters'!C$13 * Actuals!$F21, IF(Actuals!$C21 = 'Project Parameters'!$B$11, 'Project Parameters'!C$11 * 'Project Parameters'!C$13 * Actuals!$F21,error))))))</f>
        <v>8000</v>
      </c>
      <c r="D20" s="91">
        <f xml:space="preserve"> IF( Actuals!$C21 = 'Project Parameters'!$B$6, 'Project Parameters'!D$6 * 'Project Parameters'!D$13 * Actuals!$F21, IF(Actuals!$C21 = 'Project Parameters'!$B$7, 'Project Parameters'!D$7 * 'Project Parameters'!D$13 * Actuals!$F21, IF(Actuals!$C21 = 'Project Parameters'!$B$8, 'Project Parameters'!D$8 * 'Project Parameters'!D$13 * Actuals!$F21, IF(Actuals!$C21 = 'Project Parameters'!$B$9, 'Project Parameters'!D$9 * 'Project Parameters'!D$13 * Actuals!$F21, IF(Actuals!$C21 = 'Project Parameters'!$B$10, 'Project Parameters'!D$10 * 'Project Parameters'!D$13 * Actuals!$F21, IF(Actuals!$C21 = 'Project Parameters'!$B$11, 'Project Parameters'!D$11 * 'Project Parameters'!D$13 * Actuals!$F21,error))))))</f>
        <v>14400</v>
      </c>
      <c r="E20" s="91">
        <f xml:space="preserve"> IF( Actuals!$C21 = 'Project Parameters'!$B$6, 'Project Parameters'!E$6 * 'Project Parameters'!E$13 * Actuals!$F21, IF(Actuals!$C21 = 'Project Parameters'!$B$7, 'Project Parameters'!E$7 * 'Project Parameters'!E$13 * Actuals!$F21, IF(Actuals!$C21 = 'Project Parameters'!$B$8, 'Project Parameters'!E$8 * 'Project Parameters'!E$13 * Actuals!$F21, IF(Actuals!$C21 = 'Project Parameters'!$B$9, 'Project Parameters'!E$9 * 'Project Parameters'!E$13 * Actuals!$F21, IF(Actuals!$C21 = 'Project Parameters'!$B$10, 'Project Parameters'!E$10 * 'Project Parameters'!E$13 * Actuals!$F21, IF(Actuals!$C21 = 'Project Parameters'!$B$11, 'Project Parameters'!E$11 * 'Project Parameters'!E$13 * Actuals!$F21,error))))))</f>
        <v>12800</v>
      </c>
      <c r="F20" s="91">
        <f xml:space="preserve"> IF( Actuals!$C21 = 'Project Parameters'!$B$6, 'Project Parameters'!F$6 * 'Project Parameters'!F$13 * Actuals!$F21, IF(Actuals!$C21 = 'Project Parameters'!$B$7, 'Project Parameters'!F$7 * 'Project Parameters'!F$13 * Actuals!$F21, IF(Actuals!$C21 = 'Project Parameters'!$B$8, 'Project Parameters'!F$8 * 'Project Parameters'!F$13 * Actuals!$F21, IF(Actuals!$C21 = 'Project Parameters'!$B$9, 'Project Parameters'!F$9 * 'Project Parameters'!F$13 * Actuals!$F21, IF(Actuals!$C21 = 'Project Parameters'!$B$10, 'Project Parameters'!F$10 * 'Project Parameters'!F$13 * Actuals!$F21, IF(Actuals!$C21 = 'Project Parameters'!$B$11, 'Project Parameters'!F$11 * 'Project Parameters'!F$13 * Actuals!$F21,error))))))</f>
        <v>11200</v>
      </c>
      <c r="G20" s="91">
        <f xml:space="preserve"> IF( Actuals!$C21 = 'Project Parameters'!$B$6, 'Project Parameters'!G$6 * 'Project Parameters'!G$13 * Actuals!$F21, IF(Actuals!$C21 = 'Project Parameters'!$B$7, 'Project Parameters'!G$7 * 'Project Parameters'!G$13 * Actuals!$F21, IF(Actuals!$C21 = 'Project Parameters'!$B$8, 'Project Parameters'!G$8 * 'Project Parameters'!G$13 * Actuals!$F21, IF(Actuals!$C21 = 'Project Parameters'!$B$9, 'Project Parameters'!G$9 * 'Project Parameters'!G$13 * Actuals!$F21, IF(Actuals!$C21 = 'Project Parameters'!$B$10, 'Project Parameters'!G$10 * 'Project Parameters'!G$13 * Actuals!$F21, IF(Actuals!$C21 = 'Project Parameters'!$B$11, 'Project Parameters'!G$11 * 'Project Parameters'!G$13 * Actuals!$F21,error))))))</f>
        <v>9600</v>
      </c>
      <c r="H20" s="94">
        <f xml:space="preserve"> IF( Actuals!$C21 = 'Project Parameters'!$B$6, 'Project Parameters'!H$6 * 'Project Parameters'!H$13 * Actuals!$F21, IF(Actuals!$C21 = 'Project Parameters'!$B$7, 'Project Parameters'!H$7 * 'Project Parameters'!H$13 * Actuals!$F21, IF(Actuals!$C21 = 'Project Parameters'!$B$8, 'Project Parameters'!H$8 * 'Project Parameters'!H$13 * Actuals!$F21, IF(Actuals!$C21 = 'Project Parameters'!$B$9, 'Project Parameters'!H$9 * 'Project Parameters'!H$13 * Actuals!$F21, IF(Actuals!$C21 = 'Project Parameters'!$B$10, 'Project Parameters'!H$10 * 'Project Parameters'!H$13 * Actuals!$F21, IF(Actuals!$C21 = 'Project Parameters'!$B$11, 'Project Parameters'!H$11 * 'Project Parameters'!H$13 * Actuals!$F21,error))))))</f>
        <v>1600</v>
      </c>
      <c r="I20" s="13">
        <f>MONTH(Actuals!E21)</f>
        <v>9</v>
      </c>
      <c r="J20" s="97">
        <f t="shared" si="0"/>
        <v>57600</v>
      </c>
    </row>
    <row r="21" spans="2:10" x14ac:dyDescent="0.15">
      <c r="B21" s="19" t="s">
        <v>14</v>
      </c>
      <c r="C21" s="91">
        <f xml:space="preserve"> IF( Actuals!$C22 = 'Project Parameters'!$B$6, 'Project Parameters'!C$6 * 'Project Parameters'!C$13 * Actuals!$F22, IF(Actuals!$C22 = 'Project Parameters'!$B$7, 'Project Parameters'!C$7 * 'Project Parameters'!C$13 * Actuals!$F22, IF(Actuals!$C22 = 'Project Parameters'!$B$8, 'Project Parameters'!C$8 * 'Project Parameters'!C$13 * Actuals!$F22, IF(Actuals!$C22 = 'Project Parameters'!$B$9, 'Project Parameters'!C$9 * 'Project Parameters'!C$13 * Actuals!$F22, IF(Actuals!$C22 = 'Project Parameters'!$B$10, 'Project Parameters'!C$10 * 'Project Parameters'!C$13 * Actuals!$F22, IF(Actuals!$C22 = 'Project Parameters'!$B$11, 'Project Parameters'!C$11 * 'Project Parameters'!C$13 * Actuals!$F22,error))))))</f>
        <v>13750</v>
      </c>
      <c r="D21" s="91">
        <f xml:space="preserve"> IF( Actuals!$C22 = 'Project Parameters'!$B$6, 'Project Parameters'!D$6 * 'Project Parameters'!D$13 * Actuals!$F22, IF(Actuals!$C22 = 'Project Parameters'!$B$7, 'Project Parameters'!D$7 * 'Project Parameters'!D$13 * Actuals!$F22, IF(Actuals!$C22 = 'Project Parameters'!$B$8, 'Project Parameters'!D$8 * 'Project Parameters'!D$13 * Actuals!$F22, IF(Actuals!$C22 = 'Project Parameters'!$B$9, 'Project Parameters'!D$9 * 'Project Parameters'!D$13 * Actuals!$F22, IF(Actuals!$C22 = 'Project Parameters'!$B$10, 'Project Parameters'!D$10 * 'Project Parameters'!D$13 * Actuals!$F22, IF(Actuals!$C22 = 'Project Parameters'!$B$11, 'Project Parameters'!D$11 * 'Project Parameters'!D$13 * Actuals!$F22,error))))))</f>
        <v>24750</v>
      </c>
      <c r="E21" s="91">
        <f xml:space="preserve"> IF( Actuals!$C22 = 'Project Parameters'!$B$6, 'Project Parameters'!E$6 * 'Project Parameters'!E$13 * Actuals!$F22, IF(Actuals!$C22 = 'Project Parameters'!$B$7, 'Project Parameters'!E$7 * 'Project Parameters'!E$13 * Actuals!$F22, IF(Actuals!$C22 = 'Project Parameters'!$B$8, 'Project Parameters'!E$8 * 'Project Parameters'!E$13 * Actuals!$F22, IF(Actuals!$C22 = 'Project Parameters'!$B$9, 'Project Parameters'!E$9 * 'Project Parameters'!E$13 * Actuals!$F22, IF(Actuals!$C22 = 'Project Parameters'!$B$10, 'Project Parameters'!E$10 * 'Project Parameters'!E$13 * Actuals!$F22, IF(Actuals!$C22 = 'Project Parameters'!$B$11, 'Project Parameters'!E$11 * 'Project Parameters'!E$13 * Actuals!$F22,error))))))</f>
        <v>11000</v>
      </c>
      <c r="F21" s="91">
        <f xml:space="preserve"> IF( Actuals!$C22 = 'Project Parameters'!$B$6, 'Project Parameters'!F$6 * 'Project Parameters'!F$13 * Actuals!$F22, IF(Actuals!$C22 = 'Project Parameters'!$B$7, 'Project Parameters'!F$7 * 'Project Parameters'!F$13 * Actuals!$F22, IF(Actuals!$C22 = 'Project Parameters'!$B$8, 'Project Parameters'!F$8 * 'Project Parameters'!F$13 * Actuals!$F22, IF(Actuals!$C22 = 'Project Parameters'!$B$9, 'Project Parameters'!F$9 * 'Project Parameters'!F$13 * Actuals!$F22, IF(Actuals!$C22 = 'Project Parameters'!$B$10, 'Project Parameters'!F$10 * 'Project Parameters'!F$13 * Actuals!$F22, IF(Actuals!$C22 = 'Project Parameters'!$B$11, 'Project Parameters'!F$11 * 'Project Parameters'!F$13 * Actuals!$F22,error))))))</f>
        <v>19250</v>
      </c>
      <c r="G21" s="91">
        <f xml:space="preserve"> IF( Actuals!$C22 = 'Project Parameters'!$B$6, 'Project Parameters'!G$6 * 'Project Parameters'!G$13 * Actuals!$F22, IF(Actuals!$C22 = 'Project Parameters'!$B$7, 'Project Parameters'!G$7 * 'Project Parameters'!G$13 * Actuals!$F22, IF(Actuals!$C22 = 'Project Parameters'!$B$8, 'Project Parameters'!G$8 * 'Project Parameters'!G$13 * Actuals!$F22, IF(Actuals!$C22 = 'Project Parameters'!$B$9, 'Project Parameters'!G$9 * 'Project Parameters'!G$13 * Actuals!$F22, IF(Actuals!$C22 = 'Project Parameters'!$B$10, 'Project Parameters'!G$10 * 'Project Parameters'!G$13 * Actuals!$F22, IF(Actuals!$C22 = 'Project Parameters'!$B$11, 'Project Parameters'!G$11 * 'Project Parameters'!G$13 * Actuals!$F22,error))))))</f>
        <v>24750</v>
      </c>
      <c r="H21" s="94">
        <f xml:space="preserve"> IF( Actuals!$C22 = 'Project Parameters'!$B$6, 'Project Parameters'!H$6 * 'Project Parameters'!H$13 * Actuals!$F22, IF(Actuals!$C22 = 'Project Parameters'!$B$7, 'Project Parameters'!H$7 * 'Project Parameters'!H$13 * Actuals!$F22, IF(Actuals!$C22 = 'Project Parameters'!$B$8, 'Project Parameters'!H$8 * 'Project Parameters'!H$13 * Actuals!$F22, IF(Actuals!$C22 = 'Project Parameters'!$B$9, 'Project Parameters'!H$9 * 'Project Parameters'!H$13 * Actuals!$F22, IF(Actuals!$C22 = 'Project Parameters'!$B$10, 'Project Parameters'!H$10 * 'Project Parameters'!H$13 * Actuals!$F22, IF(Actuals!$C22 = 'Project Parameters'!$B$11, 'Project Parameters'!H$11 * 'Project Parameters'!H$13 * Actuals!$F22,error))))))</f>
        <v>2750</v>
      </c>
      <c r="I21" s="13">
        <f>MONTH(Actuals!E22)</f>
        <v>10</v>
      </c>
      <c r="J21" s="97">
        <f t="shared" si="0"/>
        <v>96250</v>
      </c>
    </row>
    <row r="22" spans="2:10" x14ac:dyDescent="0.15">
      <c r="B22" s="4" t="s">
        <v>15</v>
      </c>
      <c r="C22" s="91">
        <f xml:space="preserve"> IF( Actuals!$C23 = 'Project Parameters'!$B$6, 'Project Parameters'!C$6 * 'Project Parameters'!C$13 * Actuals!$F23, IF(Actuals!$C23 = 'Project Parameters'!$B$7, 'Project Parameters'!C$7 * 'Project Parameters'!C$13 * Actuals!$F23, IF(Actuals!$C23 = 'Project Parameters'!$B$8, 'Project Parameters'!C$8 * 'Project Parameters'!C$13 * Actuals!$F23, IF(Actuals!$C23 = 'Project Parameters'!$B$9, 'Project Parameters'!C$9 * 'Project Parameters'!C$13 * Actuals!$F23, IF(Actuals!$C23 = 'Project Parameters'!$B$10, 'Project Parameters'!C$10 * 'Project Parameters'!C$13 * Actuals!$F23, IF(Actuals!$C23 = 'Project Parameters'!$B$11, 'Project Parameters'!C$11 * 'Project Parameters'!C$13 * Actuals!$F23,error))))))</f>
        <v>8750</v>
      </c>
      <c r="D22" s="91">
        <f xml:space="preserve"> IF( Actuals!$C23 = 'Project Parameters'!$B$6, 'Project Parameters'!D$6 * 'Project Parameters'!D$13 * Actuals!$F23, IF(Actuals!$C23 = 'Project Parameters'!$B$7, 'Project Parameters'!D$7 * 'Project Parameters'!D$13 * Actuals!$F23, IF(Actuals!$C23 = 'Project Parameters'!$B$8, 'Project Parameters'!D$8 * 'Project Parameters'!D$13 * Actuals!$F23, IF(Actuals!$C23 = 'Project Parameters'!$B$9, 'Project Parameters'!D$9 * 'Project Parameters'!D$13 * Actuals!$F23, IF(Actuals!$C23 = 'Project Parameters'!$B$10, 'Project Parameters'!D$10 * 'Project Parameters'!D$13 * Actuals!$F23, IF(Actuals!$C23 = 'Project Parameters'!$B$11, 'Project Parameters'!D$11 * 'Project Parameters'!D$13 * Actuals!$F23,error))))))</f>
        <v>7875</v>
      </c>
      <c r="E22" s="91">
        <f xml:space="preserve"> IF( Actuals!$C23 = 'Project Parameters'!$B$6, 'Project Parameters'!E$6 * 'Project Parameters'!E$13 * Actuals!$F23, IF(Actuals!$C23 = 'Project Parameters'!$B$7, 'Project Parameters'!E$7 * 'Project Parameters'!E$13 * Actuals!$F23, IF(Actuals!$C23 = 'Project Parameters'!$B$8, 'Project Parameters'!E$8 * 'Project Parameters'!E$13 * Actuals!$F23, IF(Actuals!$C23 = 'Project Parameters'!$B$9, 'Project Parameters'!E$9 * 'Project Parameters'!E$13 * Actuals!$F23, IF(Actuals!$C23 = 'Project Parameters'!$B$10, 'Project Parameters'!E$10 * 'Project Parameters'!E$13 * Actuals!$F23, IF(Actuals!$C23 = 'Project Parameters'!$B$11, 'Project Parameters'!E$11 * 'Project Parameters'!E$13 * Actuals!$F23,error))))))</f>
        <v>35000</v>
      </c>
      <c r="F22" s="91">
        <f xml:space="preserve"> IF( Actuals!$C23 = 'Project Parameters'!$B$6, 'Project Parameters'!F$6 * 'Project Parameters'!F$13 * Actuals!$F23, IF(Actuals!$C23 = 'Project Parameters'!$B$7, 'Project Parameters'!F$7 * 'Project Parameters'!F$13 * Actuals!$F23, IF(Actuals!$C23 = 'Project Parameters'!$B$8, 'Project Parameters'!F$8 * 'Project Parameters'!F$13 * Actuals!$F23, IF(Actuals!$C23 = 'Project Parameters'!$B$9, 'Project Parameters'!F$9 * 'Project Parameters'!F$13 * Actuals!$F23, IF(Actuals!$C23 = 'Project Parameters'!$B$10, 'Project Parameters'!F$10 * 'Project Parameters'!F$13 * Actuals!$F23, IF(Actuals!$C23 = 'Project Parameters'!$B$11, 'Project Parameters'!F$11 * 'Project Parameters'!F$13 * Actuals!$F23,error))))))</f>
        <v>0</v>
      </c>
      <c r="G22" s="91">
        <f xml:space="preserve"> IF( Actuals!$C23 = 'Project Parameters'!$B$6, 'Project Parameters'!G$6 * 'Project Parameters'!G$13 * Actuals!$F23, IF(Actuals!$C23 = 'Project Parameters'!$B$7, 'Project Parameters'!G$7 * 'Project Parameters'!G$13 * Actuals!$F23, IF(Actuals!$C23 = 'Project Parameters'!$B$8, 'Project Parameters'!G$8 * 'Project Parameters'!G$13 * Actuals!$F23, IF(Actuals!$C23 = 'Project Parameters'!$B$9, 'Project Parameters'!G$9 * 'Project Parameters'!G$13 * Actuals!$F23, IF(Actuals!$C23 = 'Project Parameters'!$B$10, 'Project Parameters'!G$10 * 'Project Parameters'!G$13 * Actuals!$F23, IF(Actuals!$C23 = 'Project Parameters'!$B$11, 'Project Parameters'!G$11 * 'Project Parameters'!G$13 * Actuals!$F23,error))))))</f>
        <v>10500</v>
      </c>
      <c r="H22" s="94">
        <f xml:space="preserve"> IF( Actuals!$C23 = 'Project Parameters'!$B$6, 'Project Parameters'!H$6 * 'Project Parameters'!H$13 * Actuals!$F23, IF(Actuals!$C23 = 'Project Parameters'!$B$7, 'Project Parameters'!H$7 * 'Project Parameters'!H$13 * Actuals!$F23, IF(Actuals!$C23 = 'Project Parameters'!$B$8, 'Project Parameters'!H$8 * 'Project Parameters'!H$13 * Actuals!$F23, IF(Actuals!$C23 = 'Project Parameters'!$B$9, 'Project Parameters'!H$9 * 'Project Parameters'!H$13 * Actuals!$F23, IF(Actuals!$C23 = 'Project Parameters'!$B$10, 'Project Parameters'!H$10 * 'Project Parameters'!H$13 * Actuals!$F23, IF(Actuals!$C23 = 'Project Parameters'!$B$11, 'Project Parameters'!H$11 * 'Project Parameters'!H$13 * Actuals!$F23,error))))))</f>
        <v>1750</v>
      </c>
      <c r="I22" s="13">
        <f>MONTH(Actuals!E23)</f>
        <v>10</v>
      </c>
      <c r="J22" s="97">
        <f t="shared" si="0"/>
        <v>63875</v>
      </c>
    </row>
    <row r="23" spans="2:10" x14ac:dyDescent="0.15">
      <c r="B23" s="19" t="s">
        <v>16</v>
      </c>
      <c r="C23" s="91">
        <f xml:space="preserve"> IF( Actuals!$C24 = 'Project Parameters'!$B$6, 'Project Parameters'!C$6 * 'Project Parameters'!C$13 * Actuals!$F24, IF(Actuals!$C24 = 'Project Parameters'!$B$7, 'Project Parameters'!C$7 * 'Project Parameters'!C$13 * Actuals!$F24, IF(Actuals!$C24 = 'Project Parameters'!$B$8, 'Project Parameters'!C$8 * 'Project Parameters'!C$13 * Actuals!$F24, IF(Actuals!$C24 = 'Project Parameters'!$B$9, 'Project Parameters'!C$9 * 'Project Parameters'!C$13 * Actuals!$F24, IF(Actuals!$C24 = 'Project Parameters'!$B$10, 'Project Parameters'!C$10 * 'Project Parameters'!C$13 * Actuals!$F24, IF(Actuals!$C24 = 'Project Parameters'!$B$11, 'Project Parameters'!C$11 * 'Project Parameters'!C$13 * Actuals!$F24,error))))))</f>
        <v>5000</v>
      </c>
      <c r="D23" s="91">
        <f xml:space="preserve"> IF( Actuals!$C24 = 'Project Parameters'!$B$6, 'Project Parameters'!D$6 * 'Project Parameters'!D$13 * Actuals!$F24, IF(Actuals!$C24 = 'Project Parameters'!$B$7, 'Project Parameters'!D$7 * 'Project Parameters'!D$13 * Actuals!$F24, IF(Actuals!$C24 = 'Project Parameters'!$B$8, 'Project Parameters'!D$8 * 'Project Parameters'!D$13 * Actuals!$F24, IF(Actuals!$C24 = 'Project Parameters'!$B$9, 'Project Parameters'!D$9 * 'Project Parameters'!D$13 * Actuals!$F24, IF(Actuals!$C24 = 'Project Parameters'!$B$10, 'Project Parameters'!D$10 * 'Project Parameters'!D$13 * Actuals!$F24, IF(Actuals!$C24 = 'Project Parameters'!$B$11, 'Project Parameters'!D$11 * 'Project Parameters'!D$13 * Actuals!$F24,error))))))</f>
        <v>9000</v>
      </c>
      <c r="E23" s="91">
        <f xml:space="preserve"> IF( Actuals!$C24 = 'Project Parameters'!$B$6, 'Project Parameters'!E$6 * 'Project Parameters'!E$13 * Actuals!$F24, IF(Actuals!$C24 = 'Project Parameters'!$B$7, 'Project Parameters'!E$7 * 'Project Parameters'!E$13 * Actuals!$F24, IF(Actuals!$C24 = 'Project Parameters'!$B$8, 'Project Parameters'!E$8 * 'Project Parameters'!E$13 * Actuals!$F24, IF(Actuals!$C24 = 'Project Parameters'!$B$9, 'Project Parameters'!E$9 * 'Project Parameters'!E$13 * Actuals!$F24, IF(Actuals!$C24 = 'Project Parameters'!$B$10, 'Project Parameters'!E$10 * 'Project Parameters'!E$13 * Actuals!$F24, IF(Actuals!$C24 = 'Project Parameters'!$B$11, 'Project Parameters'!E$11 * 'Project Parameters'!E$13 * Actuals!$F24,error))))))</f>
        <v>16000</v>
      </c>
      <c r="F23" s="91">
        <f xml:space="preserve"> IF( Actuals!$C24 = 'Project Parameters'!$B$6, 'Project Parameters'!F$6 * 'Project Parameters'!F$13 * Actuals!$F24, IF(Actuals!$C24 = 'Project Parameters'!$B$7, 'Project Parameters'!F$7 * 'Project Parameters'!F$13 * Actuals!$F24, IF(Actuals!$C24 = 'Project Parameters'!$B$8, 'Project Parameters'!F$8 * 'Project Parameters'!F$13 * Actuals!$F24, IF(Actuals!$C24 = 'Project Parameters'!$B$9, 'Project Parameters'!F$9 * 'Project Parameters'!F$13 * Actuals!$F24, IF(Actuals!$C24 = 'Project Parameters'!$B$10, 'Project Parameters'!F$10 * 'Project Parameters'!F$13 * Actuals!$F24, IF(Actuals!$C24 = 'Project Parameters'!$B$11, 'Project Parameters'!F$11 * 'Project Parameters'!F$13 * Actuals!$F24,error))))))</f>
        <v>3500</v>
      </c>
      <c r="G23" s="91">
        <f xml:space="preserve"> IF( Actuals!$C24 = 'Project Parameters'!$B$6, 'Project Parameters'!G$6 * 'Project Parameters'!G$13 * Actuals!$F24, IF(Actuals!$C24 = 'Project Parameters'!$B$7, 'Project Parameters'!G$7 * 'Project Parameters'!G$13 * Actuals!$F24, IF(Actuals!$C24 = 'Project Parameters'!$B$8, 'Project Parameters'!G$8 * 'Project Parameters'!G$13 * Actuals!$F24, IF(Actuals!$C24 = 'Project Parameters'!$B$9, 'Project Parameters'!G$9 * 'Project Parameters'!G$13 * Actuals!$F24, IF(Actuals!$C24 = 'Project Parameters'!$B$10, 'Project Parameters'!G$10 * 'Project Parameters'!G$13 * Actuals!$F24, IF(Actuals!$C24 = 'Project Parameters'!$B$11, 'Project Parameters'!G$11 * 'Project Parameters'!G$13 * Actuals!$F24,error))))))</f>
        <v>3000</v>
      </c>
      <c r="H23" s="94">
        <f xml:space="preserve"> IF( Actuals!$C24 = 'Project Parameters'!$B$6, 'Project Parameters'!H$6 * 'Project Parameters'!H$13 * Actuals!$F24, IF(Actuals!$C24 = 'Project Parameters'!$B$7, 'Project Parameters'!H$7 * 'Project Parameters'!H$13 * Actuals!$F24, IF(Actuals!$C24 = 'Project Parameters'!$B$8, 'Project Parameters'!H$8 * 'Project Parameters'!H$13 * Actuals!$F24, IF(Actuals!$C24 = 'Project Parameters'!$B$9, 'Project Parameters'!H$9 * 'Project Parameters'!H$13 * Actuals!$F24, IF(Actuals!$C24 = 'Project Parameters'!$B$10, 'Project Parameters'!H$10 * 'Project Parameters'!H$13 * Actuals!$F24, IF(Actuals!$C24 = 'Project Parameters'!$B$11, 'Project Parameters'!H$11 * 'Project Parameters'!H$13 * Actuals!$F24,error))))))</f>
        <v>1000</v>
      </c>
      <c r="I23" s="13">
        <f>MONTH(Actuals!E24)</f>
        <v>11</v>
      </c>
      <c r="J23" s="97">
        <f t="shared" si="0"/>
        <v>37500</v>
      </c>
    </row>
    <row r="24" spans="2:10" x14ac:dyDescent="0.15">
      <c r="B24" s="4" t="s">
        <v>17</v>
      </c>
      <c r="C24" s="91">
        <f xml:space="preserve"> IF( Actuals!$C25 = 'Project Parameters'!$B$6, 'Project Parameters'!C$6 * 'Project Parameters'!C$13 * Actuals!$F25, IF(Actuals!$C25 = 'Project Parameters'!$B$7, 'Project Parameters'!C$7 * 'Project Parameters'!C$13 * Actuals!$F25, IF(Actuals!$C25 = 'Project Parameters'!$B$8, 'Project Parameters'!C$8 * 'Project Parameters'!C$13 * Actuals!$F25, IF(Actuals!$C25 = 'Project Parameters'!$B$9, 'Project Parameters'!C$9 * 'Project Parameters'!C$13 * Actuals!$F25, IF(Actuals!$C25 = 'Project Parameters'!$B$10, 'Project Parameters'!C$10 * 'Project Parameters'!C$13 * Actuals!$F25, IF(Actuals!$C25 = 'Project Parameters'!$B$11, 'Project Parameters'!C$11 * 'Project Parameters'!C$13 * Actuals!$F25,error))))))</f>
        <v>5500</v>
      </c>
      <c r="D24" s="91">
        <f xml:space="preserve"> IF( Actuals!$C25 = 'Project Parameters'!$B$6, 'Project Parameters'!D$6 * 'Project Parameters'!D$13 * Actuals!$F25, IF(Actuals!$C25 = 'Project Parameters'!$B$7, 'Project Parameters'!D$7 * 'Project Parameters'!D$13 * Actuals!$F25, IF(Actuals!$C25 = 'Project Parameters'!$B$8, 'Project Parameters'!D$8 * 'Project Parameters'!D$13 * Actuals!$F25, IF(Actuals!$C25 = 'Project Parameters'!$B$9, 'Project Parameters'!D$9 * 'Project Parameters'!D$13 * Actuals!$F25, IF(Actuals!$C25 = 'Project Parameters'!$B$10, 'Project Parameters'!D$10 * 'Project Parameters'!D$13 * Actuals!$F25, IF(Actuals!$C25 = 'Project Parameters'!$B$11, 'Project Parameters'!D$11 * 'Project Parameters'!D$13 * Actuals!$F25,error))))))</f>
        <v>9900</v>
      </c>
      <c r="E24" s="91">
        <f xml:space="preserve"> IF( Actuals!$C25 = 'Project Parameters'!$B$6, 'Project Parameters'!E$6 * 'Project Parameters'!E$13 * Actuals!$F25, IF(Actuals!$C25 = 'Project Parameters'!$B$7, 'Project Parameters'!E$7 * 'Project Parameters'!E$13 * Actuals!$F25, IF(Actuals!$C25 = 'Project Parameters'!$B$8, 'Project Parameters'!E$8 * 'Project Parameters'!E$13 * Actuals!$F25, IF(Actuals!$C25 = 'Project Parameters'!$B$9, 'Project Parameters'!E$9 * 'Project Parameters'!E$13 * Actuals!$F25, IF(Actuals!$C25 = 'Project Parameters'!$B$10, 'Project Parameters'!E$10 * 'Project Parameters'!E$13 * Actuals!$F25, IF(Actuals!$C25 = 'Project Parameters'!$B$11, 'Project Parameters'!E$11 * 'Project Parameters'!E$13 * Actuals!$F25,error))))))</f>
        <v>4400</v>
      </c>
      <c r="F24" s="91">
        <f xml:space="preserve"> IF( Actuals!$C25 = 'Project Parameters'!$B$6, 'Project Parameters'!F$6 * 'Project Parameters'!F$13 * Actuals!$F25, IF(Actuals!$C25 = 'Project Parameters'!$B$7, 'Project Parameters'!F$7 * 'Project Parameters'!F$13 * Actuals!$F25, IF(Actuals!$C25 = 'Project Parameters'!$B$8, 'Project Parameters'!F$8 * 'Project Parameters'!F$13 * Actuals!$F25, IF(Actuals!$C25 = 'Project Parameters'!$B$9, 'Project Parameters'!F$9 * 'Project Parameters'!F$13 * Actuals!$F25, IF(Actuals!$C25 = 'Project Parameters'!$B$10, 'Project Parameters'!F$10 * 'Project Parameters'!F$13 * Actuals!$F25, IF(Actuals!$C25 = 'Project Parameters'!$B$11, 'Project Parameters'!F$11 * 'Project Parameters'!F$13 * Actuals!$F25,error))))))</f>
        <v>7700</v>
      </c>
      <c r="G24" s="91">
        <f xml:space="preserve"> IF( Actuals!$C25 = 'Project Parameters'!$B$6, 'Project Parameters'!G$6 * 'Project Parameters'!G$13 * Actuals!$F25, IF(Actuals!$C25 = 'Project Parameters'!$B$7, 'Project Parameters'!G$7 * 'Project Parameters'!G$13 * Actuals!$F25, IF(Actuals!$C25 = 'Project Parameters'!$B$8, 'Project Parameters'!G$8 * 'Project Parameters'!G$13 * Actuals!$F25, IF(Actuals!$C25 = 'Project Parameters'!$B$9, 'Project Parameters'!G$9 * 'Project Parameters'!G$13 * Actuals!$F25, IF(Actuals!$C25 = 'Project Parameters'!$B$10, 'Project Parameters'!G$10 * 'Project Parameters'!G$13 * Actuals!$F25, IF(Actuals!$C25 = 'Project Parameters'!$B$11, 'Project Parameters'!G$11 * 'Project Parameters'!G$13 * Actuals!$F25,error))))))</f>
        <v>9900</v>
      </c>
      <c r="H24" s="94">
        <f xml:space="preserve"> IF( Actuals!$C25 = 'Project Parameters'!$B$6, 'Project Parameters'!H$6 * 'Project Parameters'!H$13 * Actuals!$F25, IF(Actuals!$C25 = 'Project Parameters'!$B$7, 'Project Parameters'!H$7 * 'Project Parameters'!H$13 * Actuals!$F25, IF(Actuals!$C25 = 'Project Parameters'!$B$8, 'Project Parameters'!H$8 * 'Project Parameters'!H$13 * Actuals!$F25, IF(Actuals!$C25 = 'Project Parameters'!$B$9, 'Project Parameters'!H$9 * 'Project Parameters'!H$13 * Actuals!$F25, IF(Actuals!$C25 = 'Project Parameters'!$B$10, 'Project Parameters'!H$10 * 'Project Parameters'!H$13 * Actuals!$F25, IF(Actuals!$C25 = 'Project Parameters'!$B$11, 'Project Parameters'!H$11 * 'Project Parameters'!H$13 * Actuals!$F25,error))))))</f>
        <v>1100</v>
      </c>
      <c r="I24" s="13">
        <f>MONTH(Actuals!E25)</f>
        <v>11</v>
      </c>
      <c r="J24" s="97">
        <f t="shared" si="0"/>
        <v>38500</v>
      </c>
    </row>
    <row r="25" spans="2:10" x14ac:dyDescent="0.15">
      <c r="B25" s="19" t="s">
        <v>18</v>
      </c>
      <c r="C25" s="91">
        <f xml:space="preserve"> IF( Actuals!$C26 = 'Project Parameters'!$B$6, 'Project Parameters'!C$6 * 'Project Parameters'!C$13 * Actuals!$F26, IF(Actuals!$C26 = 'Project Parameters'!$B$7, 'Project Parameters'!C$7 * 'Project Parameters'!C$13 * Actuals!$F26, IF(Actuals!$C26 = 'Project Parameters'!$B$8, 'Project Parameters'!C$8 * 'Project Parameters'!C$13 * Actuals!$F26, IF(Actuals!$C26 = 'Project Parameters'!$B$9, 'Project Parameters'!C$9 * 'Project Parameters'!C$13 * Actuals!$F26, IF(Actuals!$C26 = 'Project Parameters'!$B$10, 'Project Parameters'!C$10 * 'Project Parameters'!C$13 * Actuals!$F26, IF(Actuals!$C26 = 'Project Parameters'!$B$11, 'Project Parameters'!C$11 * 'Project Parameters'!C$13 * Actuals!$F26,error))))))</f>
        <v>15000</v>
      </c>
      <c r="D25" s="91">
        <f xml:space="preserve"> IF( Actuals!$C26 = 'Project Parameters'!$B$6, 'Project Parameters'!D$6 * 'Project Parameters'!D$13 * Actuals!$F26, IF(Actuals!$C26 = 'Project Parameters'!$B$7, 'Project Parameters'!D$7 * 'Project Parameters'!D$13 * Actuals!$F26, IF(Actuals!$C26 = 'Project Parameters'!$B$8, 'Project Parameters'!D$8 * 'Project Parameters'!D$13 * Actuals!$F26, IF(Actuals!$C26 = 'Project Parameters'!$B$9, 'Project Parameters'!D$9 * 'Project Parameters'!D$13 * Actuals!$F26, IF(Actuals!$C26 = 'Project Parameters'!$B$10, 'Project Parameters'!D$10 * 'Project Parameters'!D$13 * Actuals!$F26, IF(Actuals!$C26 = 'Project Parameters'!$B$11, 'Project Parameters'!D$11 * 'Project Parameters'!D$13 * Actuals!$F26,error))))))</f>
        <v>27000</v>
      </c>
      <c r="E25" s="91">
        <f xml:space="preserve"> IF( Actuals!$C26 = 'Project Parameters'!$B$6, 'Project Parameters'!E$6 * 'Project Parameters'!E$13 * Actuals!$F26, IF(Actuals!$C26 = 'Project Parameters'!$B$7, 'Project Parameters'!E$7 * 'Project Parameters'!E$13 * Actuals!$F26, IF(Actuals!$C26 = 'Project Parameters'!$B$8, 'Project Parameters'!E$8 * 'Project Parameters'!E$13 * Actuals!$F26, IF(Actuals!$C26 = 'Project Parameters'!$B$9, 'Project Parameters'!E$9 * 'Project Parameters'!E$13 * Actuals!$F26, IF(Actuals!$C26 = 'Project Parameters'!$B$10, 'Project Parameters'!E$10 * 'Project Parameters'!E$13 * Actuals!$F26, IF(Actuals!$C26 = 'Project Parameters'!$B$11, 'Project Parameters'!E$11 * 'Project Parameters'!E$13 * Actuals!$F26,error))))))</f>
        <v>12000</v>
      </c>
      <c r="F25" s="91">
        <f xml:space="preserve"> IF( Actuals!$C26 = 'Project Parameters'!$B$6, 'Project Parameters'!F$6 * 'Project Parameters'!F$13 * Actuals!$F26, IF(Actuals!$C26 = 'Project Parameters'!$B$7, 'Project Parameters'!F$7 * 'Project Parameters'!F$13 * Actuals!$F26, IF(Actuals!$C26 = 'Project Parameters'!$B$8, 'Project Parameters'!F$8 * 'Project Parameters'!F$13 * Actuals!$F26, IF(Actuals!$C26 = 'Project Parameters'!$B$9, 'Project Parameters'!F$9 * 'Project Parameters'!F$13 * Actuals!$F26, IF(Actuals!$C26 = 'Project Parameters'!$B$10, 'Project Parameters'!F$10 * 'Project Parameters'!F$13 * Actuals!$F26, IF(Actuals!$C26 = 'Project Parameters'!$B$11, 'Project Parameters'!F$11 * 'Project Parameters'!F$13 * Actuals!$F26,error))))))</f>
        <v>42000</v>
      </c>
      <c r="G25" s="91">
        <f xml:space="preserve"> IF( Actuals!$C26 = 'Project Parameters'!$B$6, 'Project Parameters'!G$6 * 'Project Parameters'!G$13 * Actuals!$F26, IF(Actuals!$C26 = 'Project Parameters'!$B$7, 'Project Parameters'!G$7 * 'Project Parameters'!G$13 * Actuals!$F26, IF(Actuals!$C26 = 'Project Parameters'!$B$8, 'Project Parameters'!G$8 * 'Project Parameters'!G$13 * Actuals!$F26, IF(Actuals!$C26 = 'Project Parameters'!$B$9, 'Project Parameters'!G$9 * 'Project Parameters'!G$13 * Actuals!$F26, IF(Actuals!$C26 = 'Project Parameters'!$B$10, 'Project Parameters'!G$10 * 'Project Parameters'!G$13 * Actuals!$F26, IF(Actuals!$C26 = 'Project Parameters'!$B$11, 'Project Parameters'!G$11 * 'Project Parameters'!G$13 * Actuals!$F26,error))))))</f>
        <v>9000</v>
      </c>
      <c r="H25" s="94">
        <f xml:space="preserve"> IF( Actuals!$C26 = 'Project Parameters'!$B$6, 'Project Parameters'!H$6 * 'Project Parameters'!H$13 * Actuals!$F26, IF(Actuals!$C26 = 'Project Parameters'!$B$7, 'Project Parameters'!H$7 * 'Project Parameters'!H$13 * Actuals!$F26, IF(Actuals!$C26 = 'Project Parameters'!$B$8, 'Project Parameters'!H$8 * 'Project Parameters'!H$13 * Actuals!$F26, IF(Actuals!$C26 = 'Project Parameters'!$B$9, 'Project Parameters'!H$9 * 'Project Parameters'!H$13 * Actuals!$F26, IF(Actuals!$C26 = 'Project Parameters'!$B$10, 'Project Parameters'!H$10 * 'Project Parameters'!H$13 * Actuals!$F26, IF(Actuals!$C26 = 'Project Parameters'!$B$11, 'Project Parameters'!H$11 * 'Project Parameters'!H$13 * Actuals!$F26,error))))))</f>
        <v>3000</v>
      </c>
      <c r="I25" s="13">
        <f>MONTH(Actuals!E26)</f>
        <v>12</v>
      </c>
      <c r="J25" s="97">
        <f t="shared" si="0"/>
        <v>108000</v>
      </c>
    </row>
    <row r="26" spans="2:10" x14ac:dyDescent="0.15">
      <c r="B26" s="4" t="s">
        <v>19</v>
      </c>
      <c r="C26" s="91">
        <f xml:space="preserve"> IF( Actuals!$C27 = 'Project Parameters'!$B$6, 'Project Parameters'!C$6 * 'Project Parameters'!C$13 * Actuals!$F27, IF(Actuals!$C27 = 'Project Parameters'!$B$7, 'Project Parameters'!C$7 * 'Project Parameters'!C$13 * Actuals!$F27, IF(Actuals!$C27 = 'Project Parameters'!$B$8, 'Project Parameters'!C$8 * 'Project Parameters'!C$13 * Actuals!$F27, IF(Actuals!$C27 = 'Project Parameters'!$B$9, 'Project Parameters'!C$9 * 'Project Parameters'!C$13 * Actuals!$F27, IF(Actuals!$C27 = 'Project Parameters'!$B$10, 'Project Parameters'!C$10 * 'Project Parameters'!C$13 * Actuals!$F27, IF(Actuals!$C27 = 'Project Parameters'!$B$11, 'Project Parameters'!C$11 * 'Project Parameters'!C$13 * Actuals!$F27,error))))))</f>
        <v>13125</v>
      </c>
      <c r="D26" s="91">
        <f xml:space="preserve"> IF( Actuals!$C27 = 'Project Parameters'!$B$6, 'Project Parameters'!D$6 * 'Project Parameters'!D$13 * Actuals!$F27, IF(Actuals!$C27 = 'Project Parameters'!$B$7, 'Project Parameters'!D$7 * 'Project Parameters'!D$13 * Actuals!$F27, IF(Actuals!$C27 = 'Project Parameters'!$B$8, 'Project Parameters'!D$8 * 'Project Parameters'!D$13 * Actuals!$F27, IF(Actuals!$C27 = 'Project Parameters'!$B$9, 'Project Parameters'!D$9 * 'Project Parameters'!D$13 * Actuals!$F27, IF(Actuals!$C27 = 'Project Parameters'!$B$10, 'Project Parameters'!D$10 * 'Project Parameters'!D$13 * Actuals!$F27, IF(Actuals!$C27 = 'Project Parameters'!$B$11, 'Project Parameters'!D$11 * 'Project Parameters'!D$13 * Actuals!$F27,error))))))</f>
        <v>23625</v>
      </c>
      <c r="E26" s="91">
        <f xml:space="preserve"> IF( Actuals!$C27 = 'Project Parameters'!$B$6, 'Project Parameters'!E$6 * 'Project Parameters'!E$13 * Actuals!$F27, IF(Actuals!$C27 = 'Project Parameters'!$B$7, 'Project Parameters'!E$7 * 'Project Parameters'!E$13 * Actuals!$F27, IF(Actuals!$C27 = 'Project Parameters'!$B$8, 'Project Parameters'!E$8 * 'Project Parameters'!E$13 * Actuals!$F27, IF(Actuals!$C27 = 'Project Parameters'!$B$9, 'Project Parameters'!E$9 * 'Project Parameters'!E$13 * Actuals!$F27, IF(Actuals!$C27 = 'Project Parameters'!$B$10, 'Project Parameters'!E$10 * 'Project Parameters'!E$13 * Actuals!$F27, IF(Actuals!$C27 = 'Project Parameters'!$B$11, 'Project Parameters'!E$11 * 'Project Parameters'!E$13 * Actuals!$F27,error))))))</f>
        <v>21000</v>
      </c>
      <c r="F26" s="91">
        <f xml:space="preserve"> IF( Actuals!$C27 = 'Project Parameters'!$B$6, 'Project Parameters'!F$6 * 'Project Parameters'!F$13 * Actuals!$F27, IF(Actuals!$C27 = 'Project Parameters'!$B$7, 'Project Parameters'!F$7 * 'Project Parameters'!F$13 * Actuals!$F27, IF(Actuals!$C27 = 'Project Parameters'!$B$8, 'Project Parameters'!F$8 * 'Project Parameters'!F$13 * Actuals!$F27, IF(Actuals!$C27 = 'Project Parameters'!$B$9, 'Project Parameters'!F$9 * 'Project Parameters'!F$13 * Actuals!$F27, IF(Actuals!$C27 = 'Project Parameters'!$B$10, 'Project Parameters'!F$10 * 'Project Parameters'!F$13 * Actuals!$F27, IF(Actuals!$C27 = 'Project Parameters'!$B$11, 'Project Parameters'!F$11 * 'Project Parameters'!F$13 * Actuals!$F27,error))))))</f>
        <v>18375</v>
      </c>
      <c r="G26" s="91">
        <f xml:space="preserve"> IF( Actuals!$C27 = 'Project Parameters'!$B$6, 'Project Parameters'!G$6 * 'Project Parameters'!G$13 * Actuals!$F27, IF(Actuals!$C27 = 'Project Parameters'!$B$7, 'Project Parameters'!G$7 * 'Project Parameters'!G$13 * Actuals!$F27, IF(Actuals!$C27 = 'Project Parameters'!$B$8, 'Project Parameters'!G$8 * 'Project Parameters'!G$13 * Actuals!$F27, IF(Actuals!$C27 = 'Project Parameters'!$B$9, 'Project Parameters'!G$9 * 'Project Parameters'!G$13 * Actuals!$F27, IF(Actuals!$C27 = 'Project Parameters'!$B$10, 'Project Parameters'!G$10 * 'Project Parameters'!G$13 * Actuals!$F27, IF(Actuals!$C27 = 'Project Parameters'!$B$11, 'Project Parameters'!G$11 * 'Project Parameters'!G$13 * Actuals!$F27,error))))))</f>
        <v>15750</v>
      </c>
      <c r="H26" s="94">
        <f xml:space="preserve"> IF( Actuals!$C27 = 'Project Parameters'!$B$6, 'Project Parameters'!H$6 * 'Project Parameters'!H$13 * Actuals!$F27, IF(Actuals!$C27 = 'Project Parameters'!$B$7, 'Project Parameters'!H$7 * 'Project Parameters'!H$13 * Actuals!$F27, IF(Actuals!$C27 = 'Project Parameters'!$B$8, 'Project Parameters'!H$8 * 'Project Parameters'!H$13 * Actuals!$F27, IF(Actuals!$C27 = 'Project Parameters'!$B$9, 'Project Parameters'!H$9 * 'Project Parameters'!H$13 * Actuals!$F27, IF(Actuals!$C27 = 'Project Parameters'!$B$10, 'Project Parameters'!H$10 * 'Project Parameters'!H$13 * Actuals!$F27, IF(Actuals!$C27 = 'Project Parameters'!$B$11, 'Project Parameters'!H$11 * 'Project Parameters'!H$13 * Actuals!$F27,error))))))</f>
        <v>2625</v>
      </c>
      <c r="I26" s="13">
        <f>MONTH(Actuals!E27)</f>
        <v>12</v>
      </c>
      <c r="J26" s="97">
        <f t="shared" si="0"/>
        <v>94500</v>
      </c>
    </row>
    <row r="27" spans="2:10" ht="14" thickBot="1" x14ac:dyDescent="0.2">
      <c r="B27" s="19" t="s">
        <v>20</v>
      </c>
      <c r="C27" s="92">
        <f xml:space="preserve"> IF( Actuals!$C28 = 'Project Parameters'!$B$6, 'Project Parameters'!C$6 * 'Project Parameters'!C$13 * Actuals!$F28, IF(Actuals!$C28 = 'Project Parameters'!$B$7, 'Project Parameters'!C$7 * 'Project Parameters'!C$13 * Actuals!$F28, IF(Actuals!$C28 = 'Project Parameters'!$B$8, 'Project Parameters'!C$8 * 'Project Parameters'!C$13 * Actuals!$F28, IF(Actuals!$C28 = 'Project Parameters'!$B$9, 'Project Parameters'!C$9 * 'Project Parameters'!C$13 * Actuals!$F28, IF(Actuals!$C28 = 'Project Parameters'!$B$10, 'Project Parameters'!C$10 * 'Project Parameters'!C$13 * Actuals!$F28, IF(Actuals!$C28 = 'Project Parameters'!$B$11, 'Project Parameters'!C$11 * 'Project Parameters'!C$13 * Actuals!$F28,error))))))</f>
        <v>4500</v>
      </c>
      <c r="D27" s="92">
        <f xml:space="preserve"> IF( Actuals!$C28 = 'Project Parameters'!$B$6, 'Project Parameters'!D$6 * 'Project Parameters'!D$13 * Actuals!$F28, IF(Actuals!$C28 = 'Project Parameters'!$B$7, 'Project Parameters'!D$7 * 'Project Parameters'!D$13 * Actuals!$F28, IF(Actuals!$C28 = 'Project Parameters'!$B$8, 'Project Parameters'!D$8 * 'Project Parameters'!D$13 * Actuals!$F28, IF(Actuals!$C28 = 'Project Parameters'!$B$9, 'Project Parameters'!D$9 * 'Project Parameters'!D$13 * Actuals!$F28, IF(Actuals!$C28 = 'Project Parameters'!$B$10, 'Project Parameters'!D$10 * 'Project Parameters'!D$13 * Actuals!$F28, IF(Actuals!$C28 = 'Project Parameters'!$B$11, 'Project Parameters'!D$11 * 'Project Parameters'!D$13 * Actuals!$F28,error))))))</f>
        <v>8100</v>
      </c>
      <c r="E27" s="92">
        <f xml:space="preserve"> IF( Actuals!$C28 = 'Project Parameters'!$B$6, 'Project Parameters'!E$6 * 'Project Parameters'!E$13 * Actuals!$F28, IF(Actuals!$C28 = 'Project Parameters'!$B$7, 'Project Parameters'!E$7 * 'Project Parameters'!E$13 * Actuals!$F28, IF(Actuals!$C28 = 'Project Parameters'!$B$8, 'Project Parameters'!E$8 * 'Project Parameters'!E$13 * Actuals!$F28, IF(Actuals!$C28 = 'Project Parameters'!$B$9, 'Project Parameters'!E$9 * 'Project Parameters'!E$13 * Actuals!$F28, IF(Actuals!$C28 = 'Project Parameters'!$B$10, 'Project Parameters'!E$10 * 'Project Parameters'!E$13 * Actuals!$F28, IF(Actuals!$C28 = 'Project Parameters'!$B$11, 'Project Parameters'!E$11 * 'Project Parameters'!E$13 * Actuals!$F28,error))))))</f>
        <v>3600</v>
      </c>
      <c r="F27" s="92">
        <f xml:space="preserve"> IF( Actuals!$C28 = 'Project Parameters'!$B$6, 'Project Parameters'!F$6 * 'Project Parameters'!F$13 * Actuals!$F28, IF(Actuals!$C28 = 'Project Parameters'!$B$7, 'Project Parameters'!F$7 * 'Project Parameters'!F$13 * Actuals!$F28, IF(Actuals!$C28 = 'Project Parameters'!$B$8, 'Project Parameters'!F$8 * 'Project Parameters'!F$13 * Actuals!$F28, IF(Actuals!$C28 = 'Project Parameters'!$B$9, 'Project Parameters'!F$9 * 'Project Parameters'!F$13 * Actuals!$F28, IF(Actuals!$C28 = 'Project Parameters'!$B$10, 'Project Parameters'!F$10 * 'Project Parameters'!F$13 * Actuals!$F28, IF(Actuals!$C28 = 'Project Parameters'!$B$11, 'Project Parameters'!F$11 * 'Project Parameters'!F$13 * Actuals!$F28,error))))))</f>
        <v>6300</v>
      </c>
      <c r="G27" s="92">
        <f xml:space="preserve"> IF( Actuals!$C28 = 'Project Parameters'!$B$6, 'Project Parameters'!G$6 * 'Project Parameters'!G$13 * Actuals!$F28, IF(Actuals!$C28 = 'Project Parameters'!$B$7, 'Project Parameters'!G$7 * 'Project Parameters'!G$13 * Actuals!$F28, IF(Actuals!$C28 = 'Project Parameters'!$B$8, 'Project Parameters'!G$8 * 'Project Parameters'!G$13 * Actuals!$F28, IF(Actuals!$C28 = 'Project Parameters'!$B$9, 'Project Parameters'!G$9 * 'Project Parameters'!G$13 * Actuals!$F28, IF(Actuals!$C28 = 'Project Parameters'!$B$10, 'Project Parameters'!G$10 * 'Project Parameters'!G$13 * Actuals!$F28, IF(Actuals!$C28 = 'Project Parameters'!$B$11, 'Project Parameters'!G$11 * 'Project Parameters'!G$13 * Actuals!$F28,error))))))</f>
        <v>8100</v>
      </c>
      <c r="H27" s="95">
        <f xml:space="preserve"> IF( Actuals!$C28 = 'Project Parameters'!$B$6, 'Project Parameters'!H$6 * 'Project Parameters'!H$13 * Actuals!$F28, IF(Actuals!$C28 = 'Project Parameters'!$B$7, 'Project Parameters'!H$7 * 'Project Parameters'!H$13 * Actuals!$F28, IF(Actuals!$C28 = 'Project Parameters'!$B$8, 'Project Parameters'!H$8 * 'Project Parameters'!H$13 * Actuals!$F28, IF(Actuals!$C28 = 'Project Parameters'!$B$9, 'Project Parameters'!H$9 * 'Project Parameters'!H$13 * Actuals!$F28, IF(Actuals!$C28 = 'Project Parameters'!$B$10, 'Project Parameters'!H$10 * 'Project Parameters'!H$13 * Actuals!$F28, IF(Actuals!$C28 = 'Project Parameters'!$B$11, 'Project Parameters'!H$11 * 'Project Parameters'!H$13 * Actuals!$F28,error))))))</f>
        <v>900</v>
      </c>
      <c r="I27" s="14">
        <f>MONTH(Actuals!E28)</f>
        <v>11</v>
      </c>
      <c r="J27" s="98">
        <f t="shared" si="0"/>
        <v>31500</v>
      </c>
    </row>
    <row r="28" spans="2:10" x14ac:dyDescent="0.15">
      <c r="B28" s="72" t="s">
        <v>24</v>
      </c>
      <c r="C28" s="93">
        <f t="shared" ref="C28:J28" si="1">SUM(C6:C27)</f>
        <v>189125</v>
      </c>
      <c r="D28" s="93">
        <f t="shared" si="1"/>
        <v>307800</v>
      </c>
      <c r="E28" s="93">
        <f t="shared" si="1"/>
        <v>280000</v>
      </c>
      <c r="F28" s="93">
        <f t="shared" si="1"/>
        <v>292075</v>
      </c>
      <c r="G28" s="93">
        <f t="shared" si="1"/>
        <v>242250</v>
      </c>
      <c r="H28" s="93">
        <f t="shared" si="1"/>
        <v>37825</v>
      </c>
      <c r="I28" s="73"/>
      <c r="J28" s="99">
        <f t="shared" si="1"/>
        <v>1349075</v>
      </c>
    </row>
    <row r="29" spans="2:10" ht="14" thickBot="1" x14ac:dyDescent="0.2">
      <c r="B29" s="74" t="s">
        <v>25</v>
      </c>
      <c r="C29" s="75">
        <f>C28 / 'Project Parameters'!C13</f>
        <v>756.5</v>
      </c>
      <c r="D29" s="76">
        <f>D28 / 'Project Parameters'!D13</f>
        <v>1368</v>
      </c>
      <c r="E29" s="76">
        <f>E28 / 'Project Parameters'!E13</f>
        <v>1400</v>
      </c>
      <c r="F29" s="76">
        <f>F28 / 'Project Parameters'!F13</f>
        <v>1669</v>
      </c>
      <c r="G29" s="76">
        <f>G28 / 'Project Parameters'!G13</f>
        <v>1615</v>
      </c>
      <c r="H29" s="76">
        <f>H28 / 'Project Parameters'!H13</f>
        <v>756.5</v>
      </c>
      <c r="I29" s="77"/>
      <c r="J29" s="78">
        <f>SUM(C29:H29)</f>
        <v>7565</v>
      </c>
    </row>
    <row r="30" spans="2:10" x14ac:dyDescent="0.15">
      <c r="B30" s="11"/>
    </row>
  </sheetData>
  <phoneticPr fontId="6" type="noConversion"/>
  <pageMargins left="0.75" right="0.75" top="1" bottom="1" header="0.5" footer="0.5"/>
  <pageSetup scale="89" orientation="landscape"/>
  <headerFooter alignWithMargins="0"/>
  <ignoredErrors>
    <ignoredError sqref="C6:C27 D6:D26 D27:H27 E6:E26 F6:F26 G6:G26 H6:H26 B2" unlockedFormula="1"/>
    <ignoredError sqref="J28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1"/>
    <pageSetUpPr fitToPage="1"/>
  </sheetPr>
  <dimension ref="B1:P29"/>
  <sheetViews>
    <sheetView showGridLines="0" workbookViewId="0">
      <pane xSplit="2" topLeftCell="C1" activePane="topRight" state="frozen"/>
      <selection pane="topRight" activeCell="D6" sqref="D6:P29"/>
    </sheetView>
  </sheetViews>
  <sheetFormatPr baseColWidth="10" defaultRowHeight="13" x14ac:dyDescent="0.15"/>
  <cols>
    <col min="1" max="1" width="3.33203125" customWidth="1"/>
    <col min="2" max="2" width="27" customWidth="1"/>
    <col min="3" max="3" width="11.6640625" customWidth="1"/>
    <col min="4" max="4" width="13.5" customWidth="1"/>
    <col min="5" max="5" width="11.5" bestFit="1" customWidth="1"/>
    <col min="6" max="6" width="11" bestFit="1" customWidth="1"/>
    <col min="7" max="8" width="12" bestFit="1" customWidth="1"/>
    <col min="9" max="9" width="12" customWidth="1"/>
    <col min="10" max="10" width="11.33203125" customWidth="1"/>
    <col min="11" max="12" width="12" bestFit="1" customWidth="1"/>
    <col min="13" max="13" width="13.33203125" customWidth="1"/>
    <col min="14" max="16" width="13.33203125" bestFit="1" customWidth="1"/>
    <col min="17" max="256" width="8.83203125" customWidth="1"/>
  </cols>
  <sheetData>
    <row r="1" spans="2:16" ht="14" x14ac:dyDescent="0.15">
      <c r="B1" s="62" t="s">
        <v>56</v>
      </c>
    </row>
    <row r="2" spans="2:16" ht="14" x14ac:dyDescent="0.15">
      <c r="B2" s="15" t="str">
        <f xml:space="preserve"> Actuals!B2</f>
        <v>Project Analysis for Business Consulting Firms</v>
      </c>
    </row>
    <row r="3" spans="2:16" ht="14" x14ac:dyDescent="0.15">
      <c r="B3" s="15" t="s">
        <v>0</v>
      </c>
    </row>
    <row r="4" spans="2:16" ht="14" thickBot="1" x14ac:dyDescent="0.2"/>
    <row r="5" spans="2:16" s="29" customFormat="1" ht="33" customHeight="1" thickBot="1" x14ac:dyDescent="0.2">
      <c r="B5" s="24" t="s">
        <v>38</v>
      </c>
      <c r="C5" s="26" t="s">
        <v>42</v>
      </c>
      <c r="D5" s="51" t="s">
        <v>43</v>
      </c>
      <c r="E5" s="51" t="s">
        <v>44</v>
      </c>
      <c r="F5" s="51" t="s">
        <v>45</v>
      </c>
      <c r="G5" s="51" t="s">
        <v>46</v>
      </c>
      <c r="H5" s="51" t="s">
        <v>47</v>
      </c>
      <c r="I5" s="51" t="s">
        <v>48</v>
      </c>
      <c r="J5" s="51" t="s">
        <v>49</v>
      </c>
      <c r="K5" s="51" t="s">
        <v>50</v>
      </c>
      <c r="L5" s="51" t="s">
        <v>51</v>
      </c>
      <c r="M5" s="51" t="s">
        <v>52</v>
      </c>
      <c r="N5" s="51" t="s">
        <v>53</v>
      </c>
      <c r="O5" s="51" t="s">
        <v>54</v>
      </c>
      <c r="P5" s="50" t="s">
        <v>55</v>
      </c>
    </row>
    <row r="6" spans="2:16" x14ac:dyDescent="0.15">
      <c r="B6" s="3" t="s">
        <v>1</v>
      </c>
      <c r="C6" s="69">
        <f>MONTH(Actuals!E7)</f>
        <v>3</v>
      </c>
      <c r="D6" s="100">
        <f>'Actual Totals'!J6</f>
        <v>37500</v>
      </c>
      <c r="E6" s="101">
        <f>IF($C6 = 1, $D6, 0)</f>
        <v>0</v>
      </c>
      <c r="F6" s="101">
        <f>IF($C6 = 2, $D6, 0)</f>
        <v>0</v>
      </c>
      <c r="G6" s="101">
        <f>IF($C6 = 3, $D6, 0)</f>
        <v>37500</v>
      </c>
      <c r="H6" s="101">
        <f>IF($C6 = 4, $D6, 0)</f>
        <v>0</v>
      </c>
      <c r="I6" s="101">
        <f>IF($C6 = 5, $D6, 0)</f>
        <v>0</v>
      </c>
      <c r="J6" s="101">
        <f>IF($C6 = 6, $D6, 0)</f>
        <v>0</v>
      </c>
      <c r="K6" s="101">
        <f>IF($C6 = 7, $D6, 0)</f>
        <v>0</v>
      </c>
      <c r="L6" s="101">
        <f>IF($C6 = 8, $D6, 0)</f>
        <v>0</v>
      </c>
      <c r="M6" s="101">
        <f>IF($C6 = 9, $D6, 0)</f>
        <v>0</v>
      </c>
      <c r="N6" s="101">
        <f>IF($C6 = 10, $D6, 0)</f>
        <v>0</v>
      </c>
      <c r="O6" s="101">
        <f>IF($C6 = 11, $D6, 0)</f>
        <v>0</v>
      </c>
      <c r="P6" s="102">
        <f>IF($C6 = 12, $D6, 0)</f>
        <v>0</v>
      </c>
    </row>
    <row r="7" spans="2:16" x14ac:dyDescent="0.15">
      <c r="B7" s="19" t="s">
        <v>2</v>
      </c>
      <c r="C7" s="69">
        <f>MONTH(Actuals!E8)</f>
        <v>2</v>
      </c>
      <c r="D7" s="103">
        <f>'Actual Totals'!J7</f>
        <v>70000</v>
      </c>
      <c r="E7" s="104">
        <f t="shared" ref="E7:E27" si="0">IF($C7 = 1, $D7, 0)</f>
        <v>0</v>
      </c>
      <c r="F7" s="104">
        <f t="shared" ref="F7:F27" si="1">IF($C7 = 2, $D7, 0)</f>
        <v>70000</v>
      </c>
      <c r="G7" s="104">
        <f t="shared" ref="G7:G27" si="2">IF($C7 = 3, $D7, 0)</f>
        <v>0</v>
      </c>
      <c r="H7" s="104">
        <f t="shared" ref="H7:H27" si="3">IF($C7 = 4, $D7, 0)</f>
        <v>0</v>
      </c>
      <c r="I7" s="104">
        <f t="shared" ref="I7:I27" si="4">IF($C7 = 5, $D7, 0)</f>
        <v>0</v>
      </c>
      <c r="J7" s="104">
        <f t="shared" ref="J7:J27" si="5">IF($C7 = 6, $D7, 0)</f>
        <v>0</v>
      </c>
      <c r="K7" s="104">
        <f t="shared" ref="K7:K27" si="6">IF($C7 = 7, $D7, 0)</f>
        <v>0</v>
      </c>
      <c r="L7" s="104">
        <f t="shared" ref="L7:L27" si="7">IF($C7 = 8, $D7, 0)</f>
        <v>0</v>
      </c>
      <c r="M7" s="104">
        <f t="shared" ref="M7:M27" si="8">IF($C7 = 9, $D7, 0)</f>
        <v>0</v>
      </c>
      <c r="N7" s="104">
        <f t="shared" ref="N7:N27" si="9">IF($C7 = 10, $D7, 0)</f>
        <v>0</v>
      </c>
      <c r="O7" s="104">
        <f t="shared" ref="O7:O27" si="10">IF($C7 = 11, $D7, 0)</f>
        <v>0</v>
      </c>
      <c r="P7" s="105">
        <f t="shared" ref="P7:P27" si="11">IF($C7 = 12, $D7, 0)</f>
        <v>0</v>
      </c>
    </row>
    <row r="8" spans="2:16" x14ac:dyDescent="0.15">
      <c r="B8" s="4" t="s">
        <v>58</v>
      </c>
      <c r="C8" s="69">
        <f>MONTH(Actuals!E9)</f>
        <v>4</v>
      </c>
      <c r="D8" s="103">
        <f>'Actual Totals'!J8</f>
        <v>87500</v>
      </c>
      <c r="E8" s="104">
        <f t="shared" si="0"/>
        <v>0</v>
      </c>
      <c r="F8" s="104">
        <f t="shared" si="1"/>
        <v>0</v>
      </c>
      <c r="G8" s="104">
        <f t="shared" si="2"/>
        <v>0</v>
      </c>
      <c r="H8" s="104">
        <f t="shared" si="3"/>
        <v>87500</v>
      </c>
      <c r="I8" s="104">
        <f t="shared" si="4"/>
        <v>0</v>
      </c>
      <c r="J8" s="104">
        <f t="shared" si="5"/>
        <v>0</v>
      </c>
      <c r="K8" s="104">
        <f t="shared" si="6"/>
        <v>0</v>
      </c>
      <c r="L8" s="104">
        <f t="shared" si="7"/>
        <v>0</v>
      </c>
      <c r="M8" s="104">
        <f t="shared" si="8"/>
        <v>0</v>
      </c>
      <c r="N8" s="104">
        <f t="shared" si="9"/>
        <v>0</v>
      </c>
      <c r="O8" s="104">
        <f t="shared" si="10"/>
        <v>0</v>
      </c>
      <c r="P8" s="105">
        <f t="shared" si="11"/>
        <v>0</v>
      </c>
    </row>
    <row r="9" spans="2:16" x14ac:dyDescent="0.15">
      <c r="B9" s="19" t="s">
        <v>3</v>
      </c>
      <c r="C9" s="69">
        <f>MONTH(Actuals!E10)</f>
        <v>4</v>
      </c>
      <c r="D9" s="103">
        <f>'Actual Totals'!J9</f>
        <v>27000</v>
      </c>
      <c r="E9" s="104">
        <f t="shared" si="0"/>
        <v>0</v>
      </c>
      <c r="F9" s="104">
        <f t="shared" si="1"/>
        <v>0</v>
      </c>
      <c r="G9" s="104">
        <f t="shared" si="2"/>
        <v>0</v>
      </c>
      <c r="H9" s="104">
        <f t="shared" si="3"/>
        <v>27000</v>
      </c>
      <c r="I9" s="104">
        <f t="shared" si="4"/>
        <v>0</v>
      </c>
      <c r="J9" s="104">
        <f t="shared" si="5"/>
        <v>0</v>
      </c>
      <c r="K9" s="104">
        <f t="shared" si="6"/>
        <v>0</v>
      </c>
      <c r="L9" s="104">
        <f t="shared" si="7"/>
        <v>0</v>
      </c>
      <c r="M9" s="104">
        <f t="shared" si="8"/>
        <v>0</v>
      </c>
      <c r="N9" s="104">
        <f t="shared" si="9"/>
        <v>0</v>
      </c>
      <c r="O9" s="104">
        <f t="shared" si="10"/>
        <v>0</v>
      </c>
      <c r="P9" s="105">
        <f t="shared" si="11"/>
        <v>0</v>
      </c>
    </row>
    <row r="10" spans="2:16" x14ac:dyDescent="0.15">
      <c r="B10" s="4" t="s">
        <v>4</v>
      </c>
      <c r="C10" s="69">
        <f>MONTH(Actuals!E11)</f>
        <v>3</v>
      </c>
      <c r="D10" s="103">
        <f>'Actual Totals'!J10</f>
        <v>43750</v>
      </c>
      <c r="E10" s="104">
        <f t="shared" si="0"/>
        <v>0</v>
      </c>
      <c r="F10" s="104">
        <f t="shared" si="1"/>
        <v>0</v>
      </c>
      <c r="G10" s="104">
        <f t="shared" si="2"/>
        <v>43750</v>
      </c>
      <c r="H10" s="104">
        <f t="shared" si="3"/>
        <v>0</v>
      </c>
      <c r="I10" s="104">
        <f t="shared" si="4"/>
        <v>0</v>
      </c>
      <c r="J10" s="104">
        <f t="shared" si="5"/>
        <v>0</v>
      </c>
      <c r="K10" s="104">
        <f t="shared" si="6"/>
        <v>0</v>
      </c>
      <c r="L10" s="104">
        <f t="shared" si="7"/>
        <v>0</v>
      </c>
      <c r="M10" s="104">
        <f t="shared" si="8"/>
        <v>0</v>
      </c>
      <c r="N10" s="104">
        <f t="shared" si="9"/>
        <v>0</v>
      </c>
      <c r="O10" s="104">
        <f t="shared" si="10"/>
        <v>0</v>
      </c>
      <c r="P10" s="105">
        <f t="shared" si="11"/>
        <v>0</v>
      </c>
    </row>
    <row r="11" spans="2:16" x14ac:dyDescent="0.15">
      <c r="B11" s="19" t="s">
        <v>5</v>
      </c>
      <c r="C11" s="69">
        <f>MONTH(Actuals!E12)</f>
        <v>4</v>
      </c>
      <c r="D11" s="103">
        <f>'Actual Totals'!J11</f>
        <v>54000</v>
      </c>
      <c r="E11" s="104">
        <f t="shared" si="0"/>
        <v>0</v>
      </c>
      <c r="F11" s="104">
        <f t="shared" si="1"/>
        <v>0</v>
      </c>
      <c r="G11" s="104">
        <f t="shared" si="2"/>
        <v>0</v>
      </c>
      <c r="H11" s="104">
        <f t="shared" si="3"/>
        <v>54000</v>
      </c>
      <c r="I11" s="104">
        <f t="shared" si="4"/>
        <v>0</v>
      </c>
      <c r="J11" s="104">
        <f t="shared" si="5"/>
        <v>0</v>
      </c>
      <c r="K11" s="104">
        <f t="shared" si="6"/>
        <v>0</v>
      </c>
      <c r="L11" s="104">
        <f t="shared" si="7"/>
        <v>0</v>
      </c>
      <c r="M11" s="104">
        <f t="shared" si="8"/>
        <v>0</v>
      </c>
      <c r="N11" s="104">
        <f t="shared" si="9"/>
        <v>0</v>
      </c>
      <c r="O11" s="104">
        <f t="shared" si="10"/>
        <v>0</v>
      </c>
      <c r="P11" s="105">
        <f t="shared" si="11"/>
        <v>0</v>
      </c>
    </row>
    <row r="12" spans="2:16" x14ac:dyDescent="0.15">
      <c r="B12" s="4" t="s">
        <v>6</v>
      </c>
      <c r="C12" s="69">
        <f>MONTH(Actuals!E13)</f>
        <v>4</v>
      </c>
      <c r="D12" s="103">
        <f>'Actual Totals'!J12</f>
        <v>91250</v>
      </c>
      <c r="E12" s="104">
        <f t="shared" si="0"/>
        <v>0</v>
      </c>
      <c r="F12" s="104">
        <f t="shared" si="1"/>
        <v>0</v>
      </c>
      <c r="G12" s="104">
        <f t="shared" si="2"/>
        <v>0</v>
      </c>
      <c r="H12" s="104">
        <f t="shared" si="3"/>
        <v>91250</v>
      </c>
      <c r="I12" s="104">
        <f t="shared" si="4"/>
        <v>0</v>
      </c>
      <c r="J12" s="104">
        <f t="shared" si="5"/>
        <v>0</v>
      </c>
      <c r="K12" s="104">
        <f t="shared" si="6"/>
        <v>0</v>
      </c>
      <c r="L12" s="104">
        <f t="shared" si="7"/>
        <v>0</v>
      </c>
      <c r="M12" s="104">
        <f t="shared" si="8"/>
        <v>0</v>
      </c>
      <c r="N12" s="104">
        <f t="shared" si="9"/>
        <v>0</v>
      </c>
      <c r="O12" s="104">
        <f t="shared" si="10"/>
        <v>0</v>
      </c>
      <c r="P12" s="105">
        <f t="shared" si="11"/>
        <v>0</v>
      </c>
    </row>
    <row r="13" spans="2:16" x14ac:dyDescent="0.15">
      <c r="B13" s="19" t="s">
        <v>7</v>
      </c>
      <c r="C13" s="69">
        <f>MONTH(Actuals!E14)</f>
        <v>5</v>
      </c>
      <c r="D13" s="103">
        <f>'Actual Totals'!J13</f>
        <v>131250</v>
      </c>
      <c r="E13" s="104">
        <f t="shared" si="0"/>
        <v>0</v>
      </c>
      <c r="F13" s="104">
        <f t="shared" si="1"/>
        <v>0</v>
      </c>
      <c r="G13" s="104">
        <f t="shared" si="2"/>
        <v>0</v>
      </c>
      <c r="H13" s="104">
        <f t="shared" si="3"/>
        <v>0</v>
      </c>
      <c r="I13" s="104">
        <f t="shared" si="4"/>
        <v>131250</v>
      </c>
      <c r="J13" s="104">
        <f t="shared" si="5"/>
        <v>0</v>
      </c>
      <c r="K13" s="104">
        <f t="shared" si="6"/>
        <v>0</v>
      </c>
      <c r="L13" s="104">
        <f t="shared" si="7"/>
        <v>0</v>
      </c>
      <c r="M13" s="104">
        <f t="shared" si="8"/>
        <v>0</v>
      </c>
      <c r="N13" s="104">
        <f t="shared" si="9"/>
        <v>0</v>
      </c>
      <c r="O13" s="104">
        <f t="shared" si="10"/>
        <v>0</v>
      </c>
      <c r="P13" s="105">
        <f t="shared" si="11"/>
        <v>0</v>
      </c>
    </row>
    <row r="14" spans="2:16" x14ac:dyDescent="0.15">
      <c r="B14" s="4" t="s">
        <v>8</v>
      </c>
      <c r="C14" s="69">
        <f>MONTH(Actuals!E15)</f>
        <v>6</v>
      </c>
      <c r="D14" s="103">
        <f>'Actual Totals'!J14</f>
        <v>81000</v>
      </c>
      <c r="E14" s="104">
        <f t="shared" si="0"/>
        <v>0</v>
      </c>
      <c r="F14" s="104">
        <f t="shared" si="1"/>
        <v>0</v>
      </c>
      <c r="G14" s="104">
        <f t="shared" si="2"/>
        <v>0</v>
      </c>
      <c r="H14" s="104">
        <f t="shared" si="3"/>
        <v>0</v>
      </c>
      <c r="I14" s="104">
        <f t="shared" si="4"/>
        <v>0</v>
      </c>
      <c r="J14" s="104">
        <f t="shared" si="5"/>
        <v>81000</v>
      </c>
      <c r="K14" s="104">
        <f t="shared" si="6"/>
        <v>0</v>
      </c>
      <c r="L14" s="104">
        <f t="shared" si="7"/>
        <v>0</v>
      </c>
      <c r="M14" s="104">
        <f t="shared" si="8"/>
        <v>0</v>
      </c>
      <c r="N14" s="104">
        <f t="shared" si="9"/>
        <v>0</v>
      </c>
      <c r="O14" s="104">
        <f t="shared" si="10"/>
        <v>0</v>
      </c>
      <c r="P14" s="105">
        <f t="shared" si="11"/>
        <v>0</v>
      </c>
    </row>
    <row r="15" spans="2:16" x14ac:dyDescent="0.15">
      <c r="B15" s="19" t="s">
        <v>59</v>
      </c>
      <c r="C15" s="69">
        <f>MONTH(Actuals!E16)</f>
        <v>7</v>
      </c>
      <c r="D15" s="103">
        <f>'Actual Totals'!J15</f>
        <v>43750</v>
      </c>
      <c r="E15" s="104">
        <f t="shared" si="0"/>
        <v>0</v>
      </c>
      <c r="F15" s="104">
        <f t="shared" si="1"/>
        <v>0</v>
      </c>
      <c r="G15" s="104">
        <f t="shared" si="2"/>
        <v>0</v>
      </c>
      <c r="H15" s="104">
        <f t="shared" si="3"/>
        <v>0</v>
      </c>
      <c r="I15" s="104">
        <f t="shared" si="4"/>
        <v>0</v>
      </c>
      <c r="J15" s="104">
        <f t="shared" si="5"/>
        <v>0</v>
      </c>
      <c r="K15" s="104">
        <f t="shared" si="6"/>
        <v>43750</v>
      </c>
      <c r="L15" s="104">
        <f t="shared" si="7"/>
        <v>0</v>
      </c>
      <c r="M15" s="104">
        <f t="shared" si="8"/>
        <v>0</v>
      </c>
      <c r="N15" s="104">
        <f t="shared" si="9"/>
        <v>0</v>
      </c>
      <c r="O15" s="104">
        <f t="shared" si="10"/>
        <v>0</v>
      </c>
      <c r="P15" s="105">
        <f t="shared" si="11"/>
        <v>0</v>
      </c>
    </row>
    <row r="16" spans="2:16" x14ac:dyDescent="0.15">
      <c r="B16" s="4" t="s">
        <v>9</v>
      </c>
      <c r="C16" s="69">
        <f>MONTH(Actuals!E17)</f>
        <v>8</v>
      </c>
      <c r="D16" s="103">
        <f>'Actual Totals'!J16</f>
        <v>35000</v>
      </c>
      <c r="E16" s="104">
        <f t="shared" si="0"/>
        <v>0</v>
      </c>
      <c r="F16" s="104">
        <f t="shared" si="1"/>
        <v>0</v>
      </c>
      <c r="G16" s="104">
        <f t="shared" si="2"/>
        <v>0</v>
      </c>
      <c r="H16" s="104">
        <f t="shared" si="3"/>
        <v>0</v>
      </c>
      <c r="I16" s="104">
        <f t="shared" si="4"/>
        <v>0</v>
      </c>
      <c r="J16" s="104">
        <f t="shared" si="5"/>
        <v>0</v>
      </c>
      <c r="K16" s="104">
        <f t="shared" si="6"/>
        <v>0</v>
      </c>
      <c r="L16" s="104">
        <f t="shared" si="7"/>
        <v>35000</v>
      </c>
      <c r="M16" s="104">
        <f t="shared" si="8"/>
        <v>0</v>
      </c>
      <c r="N16" s="104">
        <f t="shared" si="9"/>
        <v>0</v>
      </c>
      <c r="O16" s="104">
        <f t="shared" si="10"/>
        <v>0</v>
      </c>
      <c r="P16" s="105">
        <f t="shared" si="11"/>
        <v>0</v>
      </c>
    </row>
    <row r="17" spans="2:16" x14ac:dyDescent="0.15">
      <c r="B17" s="19" t="s">
        <v>10</v>
      </c>
      <c r="C17" s="69">
        <f>MONTH(Actuals!E18)</f>
        <v>8</v>
      </c>
      <c r="D17" s="103">
        <f>'Actual Totals'!J17</f>
        <v>32400</v>
      </c>
      <c r="E17" s="104">
        <f t="shared" si="0"/>
        <v>0</v>
      </c>
      <c r="F17" s="104">
        <f t="shared" si="1"/>
        <v>0</v>
      </c>
      <c r="G17" s="104">
        <f t="shared" si="2"/>
        <v>0</v>
      </c>
      <c r="H17" s="104">
        <f t="shared" si="3"/>
        <v>0</v>
      </c>
      <c r="I17" s="104">
        <f t="shared" si="4"/>
        <v>0</v>
      </c>
      <c r="J17" s="104">
        <f t="shared" si="5"/>
        <v>0</v>
      </c>
      <c r="K17" s="104">
        <f t="shared" si="6"/>
        <v>0</v>
      </c>
      <c r="L17" s="104">
        <f t="shared" si="7"/>
        <v>32400</v>
      </c>
      <c r="M17" s="104">
        <f t="shared" si="8"/>
        <v>0</v>
      </c>
      <c r="N17" s="104">
        <f t="shared" si="9"/>
        <v>0</v>
      </c>
      <c r="O17" s="104">
        <f t="shared" si="10"/>
        <v>0</v>
      </c>
      <c r="P17" s="105">
        <f t="shared" si="11"/>
        <v>0</v>
      </c>
    </row>
    <row r="18" spans="2:16" x14ac:dyDescent="0.15">
      <c r="B18" s="4" t="s">
        <v>11</v>
      </c>
      <c r="C18" s="69">
        <f>MONTH(Actuals!E19)</f>
        <v>8</v>
      </c>
      <c r="D18" s="103">
        <f>'Actual Totals'!J18</f>
        <v>43750</v>
      </c>
      <c r="E18" s="104">
        <f t="shared" si="0"/>
        <v>0</v>
      </c>
      <c r="F18" s="104">
        <f t="shared" si="1"/>
        <v>0</v>
      </c>
      <c r="G18" s="104">
        <f t="shared" si="2"/>
        <v>0</v>
      </c>
      <c r="H18" s="104">
        <f t="shared" si="3"/>
        <v>0</v>
      </c>
      <c r="I18" s="104">
        <f t="shared" si="4"/>
        <v>0</v>
      </c>
      <c r="J18" s="104">
        <f t="shared" si="5"/>
        <v>0</v>
      </c>
      <c r="K18" s="104">
        <f t="shared" si="6"/>
        <v>0</v>
      </c>
      <c r="L18" s="104">
        <f t="shared" si="7"/>
        <v>43750</v>
      </c>
      <c r="M18" s="104">
        <f t="shared" si="8"/>
        <v>0</v>
      </c>
      <c r="N18" s="104">
        <f t="shared" si="9"/>
        <v>0</v>
      </c>
      <c r="O18" s="104">
        <f t="shared" si="10"/>
        <v>0</v>
      </c>
      <c r="P18" s="105">
        <f t="shared" si="11"/>
        <v>0</v>
      </c>
    </row>
    <row r="19" spans="2:16" x14ac:dyDescent="0.15">
      <c r="B19" s="19" t="s">
        <v>12</v>
      </c>
      <c r="C19" s="69">
        <f>MONTH(Actuals!E20)</f>
        <v>9</v>
      </c>
      <c r="D19" s="103">
        <f>'Actual Totals'!J19</f>
        <v>43200</v>
      </c>
      <c r="E19" s="104">
        <f t="shared" si="0"/>
        <v>0</v>
      </c>
      <c r="F19" s="104">
        <f t="shared" si="1"/>
        <v>0</v>
      </c>
      <c r="G19" s="104">
        <f t="shared" si="2"/>
        <v>0</v>
      </c>
      <c r="H19" s="104">
        <f t="shared" si="3"/>
        <v>0</v>
      </c>
      <c r="I19" s="104">
        <f t="shared" si="4"/>
        <v>0</v>
      </c>
      <c r="J19" s="104">
        <f t="shared" si="5"/>
        <v>0</v>
      </c>
      <c r="K19" s="104">
        <f t="shared" si="6"/>
        <v>0</v>
      </c>
      <c r="L19" s="104">
        <f t="shared" si="7"/>
        <v>0</v>
      </c>
      <c r="M19" s="104">
        <f t="shared" si="8"/>
        <v>43200</v>
      </c>
      <c r="N19" s="104">
        <f t="shared" si="9"/>
        <v>0</v>
      </c>
      <c r="O19" s="104">
        <f t="shared" si="10"/>
        <v>0</v>
      </c>
      <c r="P19" s="105">
        <f t="shared" si="11"/>
        <v>0</v>
      </c>
    </row>
    <row r="20" spans="2:16" x14ac:dyDescent="0.15">
      <c r="B20" s="4" t="s">
        <v>13</v>
      </c>
      <c r="C20" s="69">
        <f>MONTH(Actuals!E21)</f>
        <v>9</v>
      </c>
      <c r="D20" s="103">
        <f>'Actual Totals'!J20</f>
        <v>57600</v>
      </c>
      <c r="E20" s="104">
        <f t="shared" si="0"/>
        <v>0</v>
      </c>
      <c r="F20" s="104">
        <f t="shared" si="1"/>
        <v>0</v>
      </c>
      <c r="G20" s="104">
        <f t="shared" si="2"/>
        <v>0</v>
      </c>
      <c r="H20" s="104">
        <f t="shared" si="3"/>
        <v>0</v>
      </c>
      <c r="I20" s="104">
        <f t="shared" si="4"/>
        <v>0</v>
      </c>
      <c r="J20" s="104">
        <f t="shared" si="5"/>
        <v>0</v>
      </c>
      <c r="K20" s="104">
        <f t="shared" si="6"/>
        <v>0</v>
      </c>
      <c r="L20" s="104">
        <f t="shared" si="7"/>
        <v>0</v>
      </c>
      <c r="M20" s="104">
        <f t="shared" si="8"/>
        <v>57600</v>
      </c>
      <c r="N20" s="104">
        <f t="shared" si="9"/>
        <v>0</v>
      </c>
      <c r="O20" s="104">
        <f t="shared" si="10"/>
        <v>0</v>
      </c>
      <c r="P20" s="105">
        <f t="shared" si="11"/>
        <v>0</v>
      </c>
    </row>
    <row r="21" spans="2:16" x14ac:dyDescent="0.15">
      <c r="B21" s="19" t="s">
        <v>14</v>
      </c>
      <c r="C21" s="69">
        <f>MONTH(Actuals!E22)</f>
        <v>10</v>
      </c>
      <c r="D21" s="103">
        <f>'Actual Totals'!J21</f>
        <v>96250</v>
      </c>
      <c r="E21" s="104">
        <f t="shared" si="0"/>
        <v>0</v>
      </c>
      <c r="F21" s="104">
        <f t="shared" si="1"/>
        <v>0</v>
      </c>
      <c r="G21" s="104">
        <f t="shared" si="2"/>
        <v>0</v>
      </c>
      <c r="H21" s="104">
        <f t="shared" si="3"/>
        <v>0</v>
      </c>
      <c r="I21" s="104">
        <f t="shared" si="4"/>
        <v>0</v>
      </c>
      <c r="J21" s="104">
        <f t="shared" si="5"/>
        <v>0</v>
      </c>
      <c r="K21" s="104">
        <f t="shared" si="6"/>
        <v>0</v>
      </c>
      <c r="L21" s="104">
        <f t="shared" si="7"/>
        <v>0</v>
      </c>
      <c r="M21" s="104">
        <f t="shared" si="8"/>
        <v>0</v>
      </c>
      <c r="N21" s="104">
        <f t="shared" si="9"/>
        <v>96250</v>
      </c>
      <c r="O21" s="104">
        <f t="shared" si="10"/>
        <v>0</v>
      </c>
      <c r="P21" s="105">
        <f t="shared" si="11"/>
        <v>0</v>
      </c>
    </row>
    <row r="22" spans="2:16" x14ac:dyDescent="0.15">
      <c r="B22" s="4" t="s">
        <v>15</v>
      </c>
      <c r="C22" s="69">
        <f>MONTH(Actuals!E23)</f>
        <v>10</v>
      </c>
      <c r="D22" s="103">
        <f>'Actual Totals'!J22</f>
        <v>63875</v>
      </c>
      <c r="E22" s="104">
        <f t="shared" si="0"/>
        <v>0</v>
      </c>
      <c r="F22" s="104">
        <f t="shared" si="1"/>
        <v>0</v>
      </c>
      <c r="G22" s="104">
        <f t="shared" si="2"/>
        <v>0</v>
      </c>
      <c r="H22" s="104">
        <f t="shared" si="3"/>
        <v>0</v>
      </c>
      <c r="I22" s="104">
        <f t="shared" si="4"/>
        <v>0</v>
      </c>
      <c r="J22" s="104">
        <f t="shared" si="5"/>
        <v>0</v>
      </c>
      <c r="K22" s="104">
        <f t="shared" si="6"/>
        <v>0</v>
      </c>
      <c r="L22" s="104">
        <f t="shared" si="7"/>
        <v>0</v>
      </c>
      <c r="M22" s="104">
        <f t="shared" si="8"/>
        <v>0</v>
      </c>
      <c r="N22" s="104">
        <f t="shared" si="9"/>
        <v>63875</v>
      </c>
      <c r="O22" s="104">
        <f t="shared" si="10"/>
        <v>0</v>
      </c>
      <c r="P22" s="105">
        <f t="shared" si="11"/>
        <v>0</v>
      </c>
    </row>
    <row r="23" spans="2:16" x14ac:dyDescent="0.15">
      <c r="B23" s="19" t="s">
        <v>16</v>
      </c>
      <c r="C23" s="69">
        <f>MONTH(Actuals!E24)</f>
        <v>11</v>
      </c>
      <c r="D23" s="103">
        <f>'Actual Totals'!J23</f>
        <v>37500</v>
      </c>
      <c r="E23" s="104">
        <f t="shared" si="0"/>
        <v>0</v>
      </c>
      <c r="F23" s="104">
        <f t="shared" si="1"/>
        <v>0</v>
      </c>
      <c r="G23" s="104">
        <f t="shared" si="2"/>
        <v>0</v>
      </c>
      <c r="H23" s="104">
        <f t="shared" si="3"/>
        <v>0</v>
      </c>
      <c r="I23" s="104">
        <f t="shared" si="4"/>
        <v>0</v>
      </c>
      <c r="J23" s="104">
        <f t="shared" si="5"/>
        <v>0</v>
      </c>
      <c r="K23" s="104">
        <f t="shared" si="6"/>
        <v>0</v>
      </c>
      <c r="L23" s="104">
        <f t="shared" si="7"/>
        <v>0</v>
      </c>
      <c r="M23" s="104">
        <f t="shared" si="8"/>
        <v>0</v>
      </c>
      <c r="N23" s="104">
        <f t="shared" si="9"/>
        <v>0</v>
      </c>
      <c r="O23" s="104">
        <f t="shared" si="10"/>
        <v>37500</v>
      </c>
      <c r="P23" s="105">
        <f t="shared" si="11"/>
        <v>0</v>
      </c>
    </row>
    <row r="24" spans="2:16" x14ac:dyDescent="0.15">
      <c r="B24" s="4" t="s">
        <v>17</v>
      </c>
      <c r="C24" s="69">
        <f>MONTH(Actuals!E25)</f>
        <v>11</v>
      </c>
      <c r="D24" s="103">
        <f>'Actual Totals'!J24</f>
        <v>38500</v>
      </c>
      <c r="E24" s="104">
        <f t="shared" si="0"/>
        <v>0</v>
      </c>
      <c r="F24" s="104">
        <f t="shared" si="1"/>
        <v>0</v>
      </c>
      <c r="G24" s="104">
        <f t="shared" si="2"/>
        <v>0</v>
      </c>
      <c r="H24" s="104">
        <f t="shared" si="3"/>
        <v>0</v>
      </c>
      <c r="I24" s="104">
        <f t="shared" si="4"/>
        <v>0</v>
      </c>
      <c r="J24" s="104">
        <f t="shared" si="5"/>
        <v>0</v>
      </c>
      <c r="K24" s="104">
        <f t="shared" si="6"/>
        <v>0</v>
      </c>
      <c r="L24" s="104">
        <f t="shared" si="7"/>
        <v>0</v>
      </c>
      <c r="M24" s="104">
        <f t="shared" si="8"/>
        <v>0</v>
      </c>
      <c r="N24" s="104">
        <f t="shared" si="9"/>
        <v>0</v>
      </c>
      <c r="O24" s="104">
        <f t="shared" si="10"/>
        <v>38500</v>
      </c>
      <c r="P24" s="105">
        <f t="shared" si="11"/>
        <v>0</v>
      </c>
    </row>
    <row r="25" spans="2:16" x14ac:dyDescent="0.15">
      <c r="B25" s="19" t="s">
        <v>18</v>
      </c>
      <c r="C25" s="69">
        <f>MONTH(Actuals!E26)</f>
        <v>12</v>
      </c>
      <c r="D25" s="103">
        <f>'Actual Totals'!J25</f>
        <v>108000</v>
      </c>
      <c r="E25" s="104">
        <f t="shared" si="0"/>
        <v>0</v>
      </c>
      <c r="F25" s="104">
        <f t="shared" si="1"/>
        <v>0</v>
      </c>
      <c r="G25" s="104">
        <f t="shared" si="2"/>
        <v>0</v>
      </c>
      <c r="H25" s="104">
        <f t="shared" si="3"/>
        <v>0</v>
      </c>
      <c r="I25" s="104">
        <f t="shared" si="4"/>
        <v>0</v>
      </c>
      <c r="J25" s="104">
        <f t="shared" si="5"/>
        <v>0</v>
      </c>
      <c r="K25" s="104">
        <f t="shared" si="6"/>
        <v>0</v>
      </c>
      <c r="L25" s="104">
        <f t="shared" si="7"/>
        <v>0</v>
      </c>
      <c r="M25" s="104">
        <f t="shared" si="8"/>
        <v>0</v>
      </c>
      <c r="N25" s="104">
        <f t="shared" si="9"/>
        <v>0</v>
      </c>
      <c r="O25" s="104">
        <f t="shared" si="10"/>
        <v>0</v>
      </c>
      <c r="P25" s="105">
        <f t="shared" si="11"/>
        <v>108000</v>
      </c>
    </row>
    <row r="26" spans="2:16" x14ac:dyDescent="0.15">
      <c r="B26" s="4" t="s">
        <v>19</v>
      </c>
      <c r="C26" s="69">
        <f>MONTH(Actuals!E27)</f>
        <v>12</v>
      </c>
      <c r="D26" s="103">
        <f>'Actual Totals'!J26</f>
        <v>94500</v>
      </c>
      <c r="E26" s="104">
        <f t="shared" si="0"/>
        <v>0</v>
      </c>
      <c r="F26" s="104">
        <f t="shared" si="1"/>
        <v>0</v>
      </c>
      <c r="G26" s="104">
        <f t="shared" si="2"/>
        <v>0</v>
      </c>
      <c r="H26" s="104">
        <f t="shared" si="3"/>
        <v>0</v>
      </c>
      <c r="I26" s="104">
        <f t="shared" si="4"/>
        <v>0</v>
      </c>
      <c r="J26" s="104">
        <f t="shared" si="5"/>
        <v>0</v>
      </c>
      <c r="K26" s="104">
        <f t="shared" si="6"/>
        <v>0</v>
      </c>
      <c r="L26" s="104">
        <f t="shared" si="7"/>
        <v>0</v>
      </c>
      <c r="M26" s="104">
        <f t="shared" si="8"/>
        <v>0</v>
      </c>
      <c r="N26" s="104">
        <f t="shared" si="9"/>
        <v>0</v>
      </c>
      <c r="O26" s="104">
        <f t="shared" si="10"/>
        <v>0</v>
      </c>
      <c r="P26" s="105">
        <f t="shared" si="11"/>
        <v>94500</v>
      </c>
    </row>
    <row r="27" spans="2:16" ht="14" thickBot="1" x14ac:dyDescent="0.2">
      <c r="B27" s="33" t="s">
        <v>20</v>
      </c>
      <c r="C27" s="69">
        <f>MONTH(Actuals!E28)</f>
        <v>11</v>
      </c>
      <c r="D27" s="106">
        <f>'Actual Totals'!J27</f>
        <v>31500</v>
      </c>
      <c r="E27" s="107">
        <f t="shared" si="0"/>
        <v>0</v>
      </c>
      <c r="F27" s="107">
        <f t="shared" si="1"/>
        <v>0</v>
      </c>
      <c r="G27" s="107">
        <f t="shared" si="2"/>
        <v>0</v>
      </c>
      <c r="H27" s="107">
        <f t="shared" si="3"/>
        <v>0</v>
      </c>
      <c r="I27" s="107">
        <f t="shared" si="4"/>
        <v>0</v>
      </c>
      <c r="J27" s="107">
        <f t="shared" si="5"/>
        <v>0</v>
      </c>
      <c r="K27" s="107">
        <f t="shared" si="6"/>
        <v>0</v>
      </c>
      <c r="L27" s="107">
        <f t="shared" si="7"/>
        <v>0</v>
      </c>
      <c r="M27" s="107">
        <f t="shared" si="8"/>
        <v>0</v>
      </c>
      <c r="N27" s="107">
        <f t="shared" si="9"/>
        <v>0</v>
      </c>
      <c r="O27" s="107">
        <f t="shared" si="10"/>
        <v>31500</v>
      </c>
      <c r="P27" s="108">
        <f t="shared" si="11"/>
        <v>0</v>
      </c>
    </row>
    <row r="28" spans="2:16" x14ac:dyDescent="0.15">
      <c r="B28" s="67" t="s">
        <v>26</v>
      </c>
      <c r="C28" s="70"/>
      <c r="D28" s="109">
        <f>SUM(D6:D27)</f>
        <v>1349075</v>
      </c>
      <c r="E28" s="109">
        <f t="shared" ref="E28:P28" si="12">SUM(E6:E27)</f>
        <v>0</v>
      </c>
      <c r="F28" s="109">
        <f t="shared" si="12"/>
        <v>70000</v>
      </c>
      <c r="G28" s="109">
        <f t="shared" si="12"/>
        <v>81250</v>
      </c>
      <c r="H28" s="109">
        <f t="shared" si="12"/>
        <v>259750</v>
      </c>
      <c r="I28" s="109">
        <f t="shared" si="12"/>
        <v>131250</v>
      </c>
      <c r="J28" s="109">
        <f t="shared" si="12"/>
        <v>81000</v>
      </c>
      <c r="K28" s="109">
        <f t="shared" si="12"/>
        <v>43750</v>
      </c>
      <c r="L28" s="109">
        <f t="shared" si="12"/>
        <v>111150</v>
      </c>
      <c r="M28" s="109">
        <f t="shared" si="12"/>
        <v>100800</v>
      </c>
      <c r="N28" s="109">
        <f t="shared" si="12"/>
        <v>160125</v>
      </c>
      <c r="O28" s="109">
        <f t="shared" si="12"/>
        <v>107500</v>
      </c>
      <c r="P28" s="110">
        <f t="shared" si="12"/>
        <v>202500</v>
      </c>
    </row>
    <row r="29" spans="2:16" ht="14" thickBot="1" x14ac:dyDescent="0.2">
      <c r="B29" s="68" t="s">
        <v>27</v>
      </c>
      <c r="C29" s="71"/>
      <c r="D29" s="111"/>
      <c r="E29" s="111">
        <f>E28</f>
        <v>0</v>
      </c>
      <c r="F29" s="111">
        <f t="shared" ref="F29:P29" si="13">E29+F28</f>
        <v>70000</v>
      </c>
      <c r="G29" s="111">
        <f t="shared" si="13"/>
        <v>151250</v>
      </c>
      <c r="H29" s="111">
        <f t="shared" si="13"/>
        <v>411000</v>
      </c>
      <c r="I29" s="111">
        <f t="shared" si="13"/>
        <v>542250</v>
      </c>
      <c r="J29" s="111">
        <f t="shared" si="13"/>
        <v>623250</v>
      </c>
      <c r="K29" s="111">
        <f t="shared" si="13"/>
        <v>667000</v>
      </c>
      <c r="L29" s="111">
        <f t="shared" si="13"/>
        <v>778150</v>
      </c>
      <c r="M29" s="111">
        <f t="shared" si="13"/>
        <v>878950</v>
      </c>
      <c r="N29" s="111">
        <f t="shared" si="13"/>
        <v>1039075</v>
      </c>
      <c r="O29" s="111">
        <f t="shared" si="13"/>
        <v>1146575</v>
      </c>
      <c r="P29" s="112">
        <f t="shared" si="13"/>
        <v>1349075</v>
      </c>
    </row>
  </sheetData>
  <phoneticPr fontId="6" type="noConversion"/>
  <pageMargins left="0.75" right="0.75" top="1" bottom="1" header="0.5" footer="0.5"/>
  <pageSetup scale="65" orientation="landscape"/>
  <headerFooter alignWithMargins="0"/>
  <ignoredErrors>
    <ignoredError sqref="B2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6" baseType="variant">
      <vt:variant>
        <vt:lpstr>Worksheets</vt:lpstr>
      </vt:variant>
      <vt:variant>
        <vt:i4>4</vt:i4>
      </vt:variant>
      <vt:variant>
        <vt:lpstr>Charts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9" baseType="lpstr">
      <vt:lpstr>Project Parameters</vt:lpstr>
      <vt:lpstr>Actuals</vt:lpstr>
      <vt:lpstr>Actual Totals</vt:lpstr>
      <vt:lpstr>Monthly Billings</vt:lpstr>
      <vt:lpstr>Billing Timeline</vt:lpstr>
      <vt:lpstr>Account Billing</vt:lpstr>
      <vt:lpstr>Skill Type Billing</vt:lpstr>
      <vt:lpstr>Project_parameters</vt:lpstr>
      <vt:lpstr>Project_Type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Rudy Vriendts</cp:lastModifiedBy>
  <cp:lastPrinted>2004-12-03T16:58:09Z</cp:lastPrinted>
  <dcterms:created xsi:type="dcterms:W3CDTF">2004-04-21T08:51:46Z</dcterms:created>
  <dcterms:modified xsi:type="dcterms:W3CDTF">2018-04-24T18:37:03Z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TC011840111033</vt:lpwstr>
  </property>
</Properties>
</file>